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95" windowHeight="12045"/>
  </bookViews>
  <sheets>
    <sheet name="2014" sheetId="1" r:id="rId1"/>
    <sheet name="Spec. Midtvestcup" sheetId="4" r:id="rId2"/>
    <sheet name="Aalborg Cup" sheetId="7" r:id="rId3"/>
  </sheets>
  <definedNames>
    <definedName name="_xlnm.Print_Titles" localSheetId="0">'2014'!$A:$A,'2014'!$2:$3</definedName>
  </definedNames>
  <calcPr calcId="145621"/>
</workbook>
</file>

<file path=xl/calcChain.xml><?xml version="1.0" encoding="utf-8"?>
<calcChain xmlns="http://schemas.openxmlformats.org/spreadsheetml/2006/main">
  <c r="Q82" i="1" l="1"/>
  <c r="Q75" i="1"/>
  <c r="C89" i="7" l="1"/>
  <c r="C64" i="7"/>
  <c r="C63" i="7"/>
  <c r="C61" i="7"/>
  <c r="C47" i="7"/>
  <c r="C44" i="7"/>
  <c r="C41" i="7"/>
  <c r="C39" i="7"/>
  <c r="S52" i="1" l="1"/>
  <c r="S32" i="1" l="1"/>
  <c r="I49" i="1"/>
  <c r="I9" i="1"/>
  <c r="U71" i="4" l="1"/>
  <c r="H70" i="1"/>
  <c r="H69" i="1"/>
  <c r="H66" i="1"/>
  <c r="H58" i="1"/>
  <c r="H16" i="1"/>
  <c r="H32" i="1"/>
  <c r="H26" i="1"/>
  <c r="H22" i="1"/>
  <c r="H20" i="1"/>
  <c r="H15" i="1"/>
  <c r="H12" i="1"/>
  <c r="H10" i="1"/>
  <c r="H9" i="1"/>
  <c r="C82" i="1"/>
  <c r="E82" i="1"/>
  <c r="H82" i="1"/>
  <c r="L10" i="1"/>
  <c r="N82" i="1"/>
  <c r="O75" i="1"/>
  <c r="N75" i="1"/>
  <c r="C73" i="1" l="1"/>
  <c r="S73" i="1" s="1"/>
  <c r="C72" i="1"/>
  <c r="S72" i="1" s="1"/>
  <c r="C71" i="1"/>
  <c r="S71" i="1" s="1"/>
  <c r="C70" i="1"/>
  <c r="S70" i="1" s="1"/>
  <c r="C69" i="1"/>
  <c r="S69" i="1" s="1"/>
  <c r="C68" i="1"/>
  <c r="S68" i="1" s="1"/>
  <c r="C67" i="1"/>
  <c r="S67" i="1" s="1"/>
  <c r="C66" i="1"/>
  <c r="S66" i="1" s="1"/>
  <c r="C65" i="1"/>
  <c r="S65" i="1" s="1"/>
  <c r="C64" i="1"/>
  <c r="S64" i="1" s="1"/>
  <c r="C63" i="1"/>
  <c r="S63" i="1" s="1"/>
  <c r="C62" i="1"/>
  <c r="S62" i="1" s="1"/>
  <c r="C61" i="1"/>
  <c r="S61" i="1" s="1"/>
  <c r="C60" i="1"/>
  <c r="S60" i="1" s="1"/>
  <c r="C59" i="1"/>
  <c r="S59" i="1" s="1"/>
  <c r="C58" i="1"/>
  <c r="S58" i="1" s="1"/>
  <c r="C57" i="1"/>
  <c r="S57" i="1" s="1"/>
  <c r="C55" i="1"/>
  <c r="S55" i="1" s="1"/>
  <c r="C53" i="1"/>
  <c r="S53" i="1" s="1"/>
  <c r="C51" i="1"/>
  <c r="S51" i="1" s="1"/>
  <c r="C50" i="1"/>
  <c r="S50" i="1" s="1"/>
  <c r="C49" i="1"/>
  <c r="S49" i="1" s="1"/>
  <c r="C48" i="1"/>
  <c r="S48" i="1" s="1"/>
  <c r="C47" i="1"/>
  <c r="S47" i="1" s="1"/>
  <c r="C46" i="1"/>
  <c r="S46" i="1" s="1"/>
  <c r="C45" i="1"/>
  <c r="S45" i="1" s="1"/>
  <c r="C42" i="1"/>
  <c r="S42" i="1" s="1"/>
  <c r="C41" i="1"/>
  <c r="S41" i="1" s="1"/>
  <c r="C40" i="1"/>
  <c r="S40" i="1" s="1"/>
  <c r="C39" i="1"/>
  <c r="S39" i="1" s="1"/>
  <c r="C38" i="1"/>
  <c r="S38" i="1" s="1"/>
  <c r="C37" i="1"/>
  <c r="S37" i="1" s="1"/>
  <c r="C36" i="1"/>
  <c r="S36" i="1" s="1"/>
  <c r="C35" i="1"/>
  <c r="S35" i="1" s="1"/>
  <c r="C34" i="1"/>
  <c r="S34" i="1" s="1"/>
  <c r="C33" i="1"/>
  <c r="S33" i="1" s="1"/>
  <c r="C31" i="1"/>
  <c r="S31" i="1" s="1"/>
  <c r="C30" i="1"/>
  <c r="S30" i="1" s="1"/>
  <c r="C29" i="1"/>
  <c r="S29" i="1" s="1"/>
  <c r="C28" i="1"/>
  <c r="S28" i="1" s="1"/>
  <c r="C27" i="1"/>
  <c r="S27" i="1" s="1"/>
  <c r="C26" i="1"/>
  <c r="S26" i="1" s="1"/>
  <c r="C25" i="1"/>
  <c r="S25" i="1" s="1"/>
  <c r="C24" i="1"/>
  <c r="S24" i="1" s="1"/>
  <c r="C23" i="1"/>
  <c r="S23" i="1" s="1"/>
  <c r="C22" i="1"/>
  <c r="S22" i="1" s="1"/>
  <c r="C21" i="1"/>
  <c r="S21" i="1" s="1"/>
  <c r="C20" i="1"/>
  <c r="S20" i="1" s="1"/>
  <c r="C19" i="1"/>
  <c r="S19" i="1" s="1"/>
  <c r="C18" i="1"/>
  <c r="S18" i="1" s="1"/>
  <c r="C17" i="1"/>
  <c r="S17" i="1" s="1"/>
  <c r="C16" i="1"/>
  <c r="S16" i="1" s="1"/>
  <c r="C15" i="1"/>
  <c r="S15" i="1" s="1"/>
  <c r="C14" i="1"/>
  <c r="S14" i="1" s="1"/>
  <c r="C13" i="1"/>
  <c r="S13" i="1" s="1"/>
  <c r="C10" i="1"/>
  <c r="S10" i="1" s="1"/>
  <c r="C9" i="1"/>
  <c r="S9" i="1" s="1"/>
  <c r="C8" i="1"/>
  <c r="S8" i="1" s="1"/>
  <c r="C7" i="1"/>
  <c r="S7" i="1" s="1"/>
  <c r="C6" i="1"/>
  <c r="S6" i="1" s="1"/>
  <c r="C5" i="1"/>
  <c r="S5" i="1" s="1"/>
  <c r="C4" i="1"/>
  <c r="U52" i="4"/>
  <c r="C54" i="1" s="1"/>
  <c r="S54" i="1" s="1"/>
  <c r="S4" i="1" l="1"/>
  <c r="B78" i="4"/>
  <c r="U68" i="4"/>
  <c r="U67" i="4"/>
  <c r="U66" i="4"/>
  <c r="U64" i="4"/>
  <c r="U63" i="4"/>
  <c r="U57" i="4"/>
  <c r="U55" i="4"/>
  <c r="U48" i="4"/>
  <c r="U46" i="4"/>
  <c r="U41" i="4"/>
  <c r="U36" i="4"/>
  <c r="U35" i="4"/>
  <c r="U25" i="4"/>
  <c r="U23" i="4"/>
  <c r="U14" i="4"/>
  <c r="U9" i="4"/>
  <c r="U8" i="4"/>
  <c r="U4" i="4"/>
  <c r="U60" i="4"/>
  <c r="U59" i="4"/>
  <c r="U51" i="4"/>
  <c r="U49" i="4"/>
  <c r="U42" i="4"/>
  <c r="C43" i="1" s="1"/>
  <c r="S43" i="1" s="1"/>
  <c r="U27" i="4"/>
  <c r="U22" i="4"/>
  <c r="U20" i="4"/>
  <c r="U16" i="4"/>
  <c r="U10" i="4"/>
  <c r="U69" i="4"/>
  <c r="U47" i="4"/>
  <c r="U38" i="4"/>
  <c r="U29" i="4"/>
  <c r="U28" i="4"/>
  <c r="U65" i="4"/>
  <c r="U61" i="4"/>
  <c r="U58" i="4"/>
  <c r="U56" i="4"/>
  <c r="U53" i="4"/>
  <c r="U34" i="4"/>
  <c r="U33" i="4"/>
  <c r="U32" i="4"/>
  <c r="U26" i="4"/>
  <c r="U15" i="4"/>
  <c r="U6" i="4"/>
  <c r="U54" i="4"/>
  <c r="C56" i="1" s="1"/>
  <c r="S56" i="1" s="1"/>
  <c r="U50" i="4"/>
  <c r="U45" i="4"/>
  <c r="U44" i="4"/>
  <c r="U40" i="4"/>
  <c r="U37" i="4"/>
  <c r="U31" i="4"/>
  <c r="U30" i="4"/>
  <c r="U18" i="4"/>
  <c r="U12" i="4"/>
  <c r="C12" i="1" s="1"/>
  <c r="S12" i="1" s="1"/>
  <c r="U11" i="4"/>
  <c r="C11" i="1" s="1"/>
  <c r="S11" i="1" s="1"/>
  <c r="U7" i="4"/>
  <c r="U70" i="4"/>
  <c r="U62" i="4"/>
  <c r="U43" i="4"/>
  <c r="C44" i="1" s="1"/>
  <c r="S44" i="1" s="1"/>
  <c r="U39" i="4"/>
  <c r="U24" i="4"/>
  <c r="U21" i="4"/>
  <c r="U19" i="4"/>
  <c r="U17" i="4"/>
  <c r="U13" i="4"/>
  <c r="U5" i="4"/>
  <c r="C75" i="1" l="1"/>
  <c r="U72" i="4"/>
  <c r="F72" i="1" l="1"/>
  <c r="B82" i="1"/>
  <c r="E44" i="1"/>
  <c r="E19" i="1"/>
  <c r="E18" i="1"/>
  <c r="S74" i="1" l="1"/>
  <c r="K82" i="1" l="1"/>
  <c r="K8" i="1" s="1"/>
  <c r="K10" i="1" l="1"/>
  <c r="K16" i="1"/>
  <c r="L75" i="1"/>
  <c r="I75" i="1"/>
  <c r="H75" i="1"/>
  <c r="K22" i="1" l="1"/>
  <c r="F75" i="1"/>
  <c r="K43" i="1" l="1"/>
  <c r="E75" i="1"/>
  <c r="B75" i="1"/>
  <c r="K59" i="1" l="1"/>
  <c r="K62" i="1" l="1"/>
  <c r="S75" i="1"/>
  <c r="K75" i="1" l="1"/>
</calcChain>
</file>

<file path=xl/sharedStrings.xml><?xml version="1.0" encoding="utf-8"?>
<sst xmlns="http://schemas.openxmlformats.org/spreadsheetml/2006/main" count="442" uniqueCount="175">
  <si>
    <t>Navn</t>
  </si>
  <si>
    <t>Amalie Kanstrup</t>
  </si>
  <si>
    <t>Anders Husted</t>
  </si>
  <si>
    <t>Ane Emilie Nielsen</t>
  </si>
  <si>
    <t>Betina Pedersen</t>
  </si>
  <si>
    <t>Caroline Beck</t>
  </si>
  <si>
    <t>Christian Mangaard</t>
  </si>
  <si>
    <t>Christian Houe Andersen</t>
  </si>
  <si>
    <t>Christie Prøhl</t>
  </si>
  <si>
    <t>Christoffer Beck</t>
  </si>
  <si>
    <t>Emil Houlborg</t>
  </si>
  <si>
    <t>Frederik Mark Mortensen</t>
  </si>
  <si>
    <t>Freja Almtoft Bisgård</t>
  </si>
  <si>
    <t xml:space="preserve">Helene Levring </t>
  </si>
  <si>
    <t>Ida Marie Nielsen</t>
  </si>
  <si>
    <t>Jeppe Soelberg Nielsen</t>
  </si>
  <si>
    <t>Johan Bækgaard Rasmussen</t>
  </si>
  <si>
    <t>Johan Nielsen</t>
  </si>
  <si>
    <t>Karoline Vasegaard</t>
  </si>
  <si>
    <t>Kasper Levring Andersen</t>
  </si>
  <si>
    <t>Lasse Kammer</t>
  </si>
  <si>
    <t>Laura Davidsen Nielsen</t>
  </si>
  <si>
    <t>Louise dalsgaard Liboriussen</t>
  </si>
  <si>
    <t>Louise Houe Andersen</t>
  </si>
  <si>
    <t>Lærke Harksen Nehmdahl</t>
  </si>
  <si>
    <t>Mathias Pedersen</t>
  </si>
  <si>
    <t>Mikkel Weis Kallesøe</t>
  </si>
  <si>
    <t>Oliver Dalsgaard</t>
  </si>
  <si>
    <t>Rasmus Jørgensen</t>
  </si>
  <si>
    <t>Rebecca Jacobsen</t>
  </si>
  <si>
    <t>Sebastian Leimbeck</t>
  </si>
  <si>
    <t>Sofie Rahbek Hansen</t>
  </si>
  <si>
    <t>Tobias Alstrup Kjær</t>
  </si>
  <si>
    <t>Tobias Møllegaard</t>
  </si>
  <si>
    <t>I alt</t>
  </si>
  <si>
    <t>Andreas Schøler</t>
  </si>
  <si>
    <t>Anne Sunesen</t>
  </si>
  <si>
    <t>Anton Kirkegaard Olesen</t>
  </si>
  <si>
    <t>Celeste Pind Therkildsen</t>
  </si>
  <si>
    <t>Gustav Fløche Fuglsang</t>
  </si>
  <si>
    <t>Josefine Heuer</t>
  </si>
  <si>
    <t>Kathrine Fog</t>
  </si>
  <si>
    <t>Martin Madsen</t>
  </si>
  <si>
    <t>Nicolai Friborg</t>
  </si>
  <si>
    <t>Nicolas Vangkilde</t>
  </si>
  <si>
    <t>Oliver Widemann Bache</t>
  </si>
  <si>
    <t>Sofie Bruun Boye</t>
  </si>
  <si>
    <t>Kommentarer</t>
  </si>
  <si>
    <t>Antal biler</t>
  </si>
  <si>
    <t>Ida Kristensen</t>
  </si>
  <si>
    <t>Lucas Albertsen</t>
  </si>
  <si>
    <t>Sats pr. kilometer</t>
  </si>
  <si>
    <t>Antal Kilometer (enkelt vej)</t>
  </si>
  <si>
    <t>Pris pr. tur (retur)</t>
  </si>
  <si>
    <t>(-) = SVØMMER SKYLDER</t>
  </si>
  <si>
    <r>
      <t>August t</t>
    </r>
    <r>
      <rPr>
        <sz val="14"/>
        <color theme="1"/>
        <rFont val="Calibri"/>
        <family val="2"/>
        <scheme val="minor"/>
      </rPr>
      <t xml:space="preserve">il december </t>
    </r>
    <r>
      <rPr>
        <b/>
        <sz val="14"/>
        <color theme="1"/>
        <rFont val="Calibri"/>
        <family val="2"/>
        <scheme val="minor"/>
      </rPr>
      <t>2014</t>
    </r>
  </si>
  <si>
    <t xml:space="preserve">Kørepenge </t>
  </si>
  <si>
    <t xml:space="preserve">Startgebyr m.v. </t>
  </si>
  <si>
    <t>Casper G. Kristensen</t>
  </si>
  <si>
    <t>Julie Søgaard</t>
  </si>
  <si>
    <t>Laura Cebula</t>
  </si>
  <si>
    <t>Martin Stadsbjerg</t>
  </si>
  <si>
    <t>Mathilde Fuglsang</t>
  </si>
  <si>
    <t>Chris Rasmussen</t>
  </si>
  <si>
    <t>Helene Marie Skouvig Andersen</t>
  </si>
  <si>
    <t>Daniel Østerballe</t>
  </si>
  <si>
    <t>Emil Korsholm Kjeldsen</t>
  </si>
  <si>
    <t>Gustav Kjeldsen</t>
  </si>
  <si>
    <t>Lasse Fethter</t>
  </si>
  <si>
    <t>Anna Varming</t>
  </si>
  <si>
    <t>Emma Dencker</t>
  </si>
  <si>
    <t>Josephine Larsen</t>
  </si>
  <si>
    <t>Katja Møller Madsen</t>
  </si>
  <si>
    <t>Louise Sunesen</t>
  </si>
  <si>
    <t>Mathilde Von Lillienskjold</t>
  </si>
  <si>
    <t>Nanna Søgaard</t>
  </si>
  <si>
    <t>Sarah Bundgaard</t>
  </si>
  <si>
    <t>Signe Davidsen Nielsen</t>
  </si>
  <si>
    <t>Sille Mortensen</t>
  </si>
  <si>
    <t>Årgang</t>
  </si>
  <si>
    <t>Hold</t>
  </si>
  <si>
    <t>tilbage-betaling for kørsel lørdag</t>
  </si>
  <si>
    <t>tilbage-betaling for kørsel søndag</t>
  </si>
  <si>
    <t>Kørsel ud</t>
  </si>
  <si>
    <t>Kørsel hjem</t>
  </si>
  <si>
    <t>Chauffør lørdag morgen</t>
  </si>
  <si>
    <t>Chauffør lørdag aften til K1</t>
  </si>
  <si>
    <t>Chauffør søndag aften</t>
  </si>
  <si>
    <t>Antal svømmere i bil inkl. egen svømmer</t>
  </si>
  <si>
    <t>Tilbage Betaling for eksta overnatning</t>
  </si>
  <si>
    <t>Tilbage Betaling for Aftensmad lørdag</t>
  </si>
  <si>
    <t>Betaling for frokost lørdag</t>
  </si>
  <si>
    <t>Frugt lørdag</t>
  </si>
  <si>
    <t>Frugt søndag</t>
  </si>
  <si>
    <t>Plejnings og overnatnings pakke 2</t>
  </si>
  <si>
    <t>Manglende løbs gebyr</t>
  </si>
  <si>
    <t>tilbage for tilmeldt løb søndag</t>
  </si>
  <si>
    <t>Stævne tilmeldings gebyr</t>
  </si>
  <si>
    <t>Regnskab i alt</t>
  </si>
  <si>
    <t>K1</t>
  </si>
  <si>
    <t>K2</t>
  </si>
  <si>
    <t>K3</t>
  </si>
  <si>
    <t>Antal km fra Søndre til Herning</t>
  </si>
  <si>
    <t>Kørselstakst for forældre biler</t>
  </si>
  <si>
    <t>Pris pr tur</t>
  </si>
  <si>
    <t>Kørepenge retur</t>
  </si>
  <si>
    <t>(+) VS skylder til svømmere.</t>
  </si>
  <si>
    <t>Vallecup den 11. - 12. 10 2014. Grindsted</t>
  </si>
  <si>
    <t>Midtvest Cup den 4. 10 2014. Vinderup</t>
  </si>
  <si>
    <t>Concordia Forsikring Cup  26.9.2014 Thisted</t>
  </si>
  <si>
    <t xml:space="preserve">Aalborg Cup den 31.10 - 2. 11 2014. </t>
  </si>
  <si>
    <t>Herning regional- mesterskab 13.09.2014</t>
  </si>
  <si>
    <t>Træner betaler ikke for kørsel.</t>
  </si>
  <si>
    <t>26.9. Der er ikke betalt kørepenge pga. træner</t>
  </si>
  <si>
    <t>Antal svømmere</t>
  </si>
  <si>
    <t>Kørepenge  m.v (se vedlagte spec.)</t>
  </si>
  <si>
    <t>Jakob Vingborg</t>
  </si>
  <si>
    <t>Deltager ikke søndag, derfor ikke frugtpenge</t>
  </si>
  <si>
    <t>4.10 Ej betalt kørepenge</t>
  </si>
  <si>
    <t>11.10: Ej betalt 1 * kørepenge</t>
  </si>
  <si>
    <t>11.10: Ej betalt 2 * kørepenge</t>
  </si>
  <si>
    <t>4.10 Kører selv - ej betalt kørepenge o.k.</t>
  </si>
  <si>
    <t>4.10 Sørger selv for hjemtransport - betaling af kørepenge én vej</t>
  </si>
  <si>
    <t>Regionsmesterskaber Herning 13.9.2014</t>
  </si>
  <si>
    <t>4.10 Ej betalt kørepenge. DÅM frugt 218 kr.</t>
  </si>
  <si>
    <t>Følgende skal trækkes for:</t>
  </si>
  <si>
    <t>Frugt 3 dage</t>
  </si>
  <si>
    <t xml:space="preserve">Daniel Østerballe </t>
  </si>
  <si>
    <t>Frugt 2 dage</t>
  </si>
  <si>
    <t>Frugt 1 dag</t>
  </si>
  <si>
    <t>Matilde Fløche Fuglsang</t>
  </si>
  <si>
    <t>Følgende skal have tilbagebetalt:</t>
  </si>
  <si>
    <t>Startgebyr 1 løb</t>
  </si>
  <si>
    <t xml:space="preserve">Amalie Kanstrup </t>
  </si>
  <si>
    <t>Rabat på mad</t>
  </si>
  <si>
    <t>Helene Levring</t>
  </si>
  <si>
    <t>Louise Dalsgaard Liboriussen</t>
  </si>
  <si>
    <t>Marcus Pedersen</t>
  </si>
  <si>
    <t>Rebecca Jaobsen</t>
  </si>
  <si>
    <t>31.10. Ej betalt kørepenge</t>
  </si>
  <si>
    <t>Frugt, gebyr m.v. (se vedlagte spec.)</t>
  </si>
  <si>
    <t>31.10. Kørepenge retur 42</t>
  </si>
  <si>
    <t>4.10 Kørt selv</t>
  </si>
  <si>
    <t>4.10. Kørsel hjemtur aflyst.</t>
  </si>
  <si>
    <t>Korrektioner i forbindelse med Aalborg Cup efterår 2014</t>
  </si>
  <si>
    <t>Dette føres ind i det eksisterende ½ års regnskab</t>
  </si>
  <si>
    <t>Beløb i kr.</t>
  </si>
  <si>
    <t>I alt i kr.</t>
  </si>
  <si>
    <t>Kørepenge x 2</t>
  </si>
  <si>
    <t>Startgebyr for 1 løb</t>
  </si>
  <si>
    <t>Anton Kirkegård Olesen</t>
  </si>
  <si>
    <t>Skylder for Frugt 3 dage</t>
  </si>
  <si>
    <t>Skylder for Frugt 2 dage</t>
  </si>
  <si>
    <t>Matilde Fuglsang</t>
  </si>
  <si>
    <t xml:space="preserve">Dette er udbetalt/opkrævet </t>
  </si>
  <si>
    <t>Følgende er opkrævet/tilbagebetalt:</t>
  </si>
  <si>
    <t>Kørsel</t>
  </si>
  <si>
    <t>Startgebyr 2 løb</t>
  </si>
  <si>
    <t>Startgebyr 4 løb</t>
  </si>
  <si>
    <t>Louise Sunesten</t>
  </si>
  <si>
    <t>Tilbagebetaling mad</t>
  </si>
  <si>
    <t>Stævnetilmelding</t>
  </si>
  <si>
    <t>Startgebyr 10 løb</t>
  </si>
  <si>
    <t>Tilbagebetaling alt mad</t>
  </si>
  <si>
    <t>Tilbagebetaling af kørepenge x 1</t>
  </si>
  <si>
    <t>Startgebyr 3 løb</t>
  </si>
  <si>
    <t>Skylder for Frugt 1 dage</t>
  </si>
  <si>
    <t>Skylder for Startgebyr for 5 løb</t>
  </si>
  <si>
    <t>Startgebyr 5 løb</t>
  </si>
  <si>
    <t>Tilbagebetaling af mad på nær fredag aften</t>
  </si>
  <si>
    <t xml:space="preserve">Lasse Kammer </t>
  </si>
  <si>
    <t>Skylder for Startgebyr for 3 løb</t>
  </si>
  <si>
    <t>Kørepenge er udbetalt særskilt</t>
  </si>
  <si>
    <t>Midtvest Cup Holstebro 13.12.2014</t>
  </si>
  <si>
    <t>Afregning kommer først i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</si>
</sst>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#,##0_ ;\-#,##0\ 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4"/>
      <color rgb="FF00000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43" fontId="4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  <xf numFmtId="0" fontId="0" fillId="0" borderId="1" xfId="0" applyBorder="1"/>
    <xf numFmtId="0" fontId="0" fillId="0" borderId="0" xfId="0" applyFill="1" applyBorder="1" applyAlignment="1">
      <alignment wrapText="1"/>
    </xf>
    <xf numFmtId="0" fontId="0" fillId="0" borderId="2" xfId="0" applyBorder="1"/>
    <xf numFmtId="0" fontId="0" fillId="0" borderId="1" xfId="0" applyBorder="1" applyAlignment="1">
      <alignment wrapText="1"/>
    </xf>
    <xf numFmtId="0" fontId="3" fillId="0" borderId="0" xfId="0" applyFont="1" applyAlignment="1">
      <alignment horizontal="left"/>
    </xf>
    <xf numFmtId="0" fontId="2" fillId="3" borderId="3" xfId="0" applyFont="1" applyFill="1" applyBorder="1" applyAlignment="1">
      <alignment wrapText="1"/>
    </xf>
    <xf numFmtId="0" fontId="0" fillId="0" borderId="4" xfId="0" applyBorder="1"/>
    <xf numFmtId="0" fontId="1" fillId="0" borderId="0" xfId="0" applyFont="1"/>
    <xf numFmtId="0" fontId="2" fillId="0" borderId="0" xfId="0" applyFont="1"/>
    <xf numFmtId="164" fontId="0" fillId="0" borderId="1" xfId="0" applyNumberFormat="1" applyBorder="1" applyAlignment="1">
      <alignment horizontal="right"/>
    </xf>
    <xf numFmtId="164" fontId="2" fillId="0" borderId="0" xfId="0" applyNumberFormat="1" applyFont="1"/>
    <xf numFmtId="1" fontId="0" fillId="0" borderId="1" xfId="0" applyNumberFormat="1" applyBorder="1"/>
    <xf numFmtId="164" fontId="0" fillId="0" borderId="0" xfId="0" applyNumberFormat="1" applyBorder="1"/>
    <xf numFmtId="164" fontId="2" fillId="0" borderId="1" xfId="0" applyNumberFormat="1" applyFont="1" applyBorder="1"/>
    <xf numFmtId="0" fontId="2" fillId="0" borderId="5" xfId="0" applyFont="1" applyBorder="1"/>
    <xf numFmtId="0" fontId="0" fillId="0" borderId="1" xfId="0" applyBorder="1" applyAlignment="1">
      <alignment horizontal="center"/>
    </xf>
    <xf numFmtId="0" fontId="4" fillId="2" borderId="4" xfId="1" applyFill="1" applyBorder="1" applyAlignment="1">
      <alignment wrapText="1"/>
    </xf>
    <xf numFmtId="0" fontId="6" fillId="0" borderId="0" xfId="0" applyFont="1"/>
    <xf numFmtId="0" fontId="6" fillId="0" borderId="0" xfId="0" applyFont="1" applyAlignment="1"/>
    <xf numFmtId="0" fontId="0" fillId="0" borderId="0" xfId="0" applyAlignment="1">
      <alignment horizontal="center"/>
    </xf>
    <xf numFmtId="0" fontId="0" fillId="0" borderId="0" xfId="0" applyFont="1"/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4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0" fillId="0" borderId="6" xfId="0" applyNumberFormat="1" applyFill="1" applyBorder="1" applyAlignment="1">
      <alignment wrapText="1"/>
    </xf>
    <xf numFmtId="0" fontId="0" fillId="0" borderId="6" xfId="0" applyNumberFormat="1" applyFill="1" applyBorder="1" applyAlignment="1">
      <alignment horizontal="center" wrapText="1"/>
    </xf>
    <xf numFmtId="0" fontId="0" fillId="4" borderId="4" xfId="0" applyFill="1" applyBorder="1" applyAlignment="1">
      <alignment wrapText="1"/>
    </xf>
    <xf numFmtId="0" fontId="0" fillId="4" borderId="6" xfId="0" applyFill="1" applyBorder="1" applyAlignment="1">
      <alignment wrapText="1"/>
    </xf>
    <xf numFmtId="0" fontId="0" fillId="4" borderId="6" xfId="0" applyNumberFormat="1" applyFill="1" applyBorder="1" applyAlignment="1">
      <alignment wrapText="1"/>
    </xf>
    <xf numFmtId="0" fontId="0" fillId="4" borderId="6" xfId="0" applyNumberForma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/>
    <xf numFmtId="0" fontId="2" fillId="3" borderId="7" xfId="0" applyFont="1" applyFill="1" applyBorder="1" applyAlignment="1">
      <alignment horizontal="center" wrapText="1"/>
    </xf>
    <xf numFmtId="0" fontId="0" fillId="2" borderId="6" xfId="0" applyNumberFormat="1" applyFill="1" applyBorder="1" applyAlignment="1">
      <alignment wrapText="1"/>
    </xf>
    <xf numFmtId="0" fontId="0" fillId="0" borderId="0" xfId="0" applyAlignment="1">
      <alignment horizontal="left"/>
    </xf>
    <xf numFmtId="0" fontId="0" fillId="2" borderId="6" xfId="0" applyNumberForma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/>
    <xf numFmtId="164" fontId="7" fillId="0" borderId="0" xfId="0" applyNumberFormat="1" applyFont="1"/>
    <xf numFmtId="0" fontId="7" fillId="0" borderId="0" xfId="0" applyFont="1" applyAlignment="1">
      <alignment wrapText="1"/>
    </xf>
    <xf numFmtId="0" fontId="0" fillId="2" borderId="4" xfId="1" applyFont="1" applyFill="1" applyBorder="1" applyAlignment="1">
      <alignment wrapText="1"/>
    </xf>
    <xf numFmtId="165" fontId="0" fillId="0" borderId="0" xfId="0" applyNumberFormat="1"/>
    <xf numFmtId="43" fontId="2" fillId="0" borderId="0" xfId="2" applyFont="1" applyFill="1" applyAlignment="1">
      <alignment wrapText="1"/>
    </xf>
    <xf numFmtId="0" fontId="5" fillId="0" borderId="0" xfId="0" applyFont="1"/>
    <xf numFmtId="0" fontId="0" fillId="0" borderId="1" xfId="0" applyBorder="1" applyAlignment="1">
      <alignment horizontal="left" wrapText="1"/>
    </xf>
    <xf numFmtId="0" fontId="9" fillId="0" borderId="0" xfId="0" applyFont="1"/>
    <xf numFmtId="0" fontId="3" fillId="0" borderId="0" xfId="0" applyFont="1" applyBorder="1"/>
    <xf numFmtId="0" fontId="0" fillId="0" borderId="0" xfId="0" applyBorder="1"/>
    <xf numFmtId="0" fontId="8" fillId="0" borderId="0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8" fillId="0" borderId="17" xfId="0" applyFon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3" fillId="0" borderId="0" xfId="0" applyFont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2" fillId="0" borderId="2" xfId="0" applyFont="1" applyBorder="1" applyAlignment="1">
      <alignment wrapText="1"/>
    </xf>
    <xf numFmtId="0" fontId="0" fillId="0" borderId="2" xfId="0" applyBorder="1" applyAlignment="1">
      <alignment wrapText="1"/>
    </xf>
  </cellXfs>
  <cellStyles count="3">
    <cellStyle name="Komma" xfId="2" builtinId="3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3"/>
  <sheetViews>
    <sheetView tabSelected="1" zoomScaleNormal="100" workbookViewId="0">
      <pane ySplit="3" topLeftCell="A67" activePane="bottomLeft" state="frozen"/>
      <selection pane="bottomLeft" activeCell="N12" sqref="N12"/>
    </sheetView>
  </sheetViews>
  <sheetFormatPr defaultRowHeight="15" x14ac:dyDescent="0.25"/>
  <cols>
    <col min="1" max="1" width="30.140625" customWidth="1"/>
    <col min="2" max="2" width="10.7109375" hidden="1" customWidth="1"/>
    <col min="3" max="3" width="12.140625" customWidth="1"/>
    <col min="4" max="4" width="1.140625" customWidth="1"/>
    <col min="5" max="5" width="10.7109375" bestFit="1" customWidth="1"/>
    <col min="6" max="6" width="10.140625" bestFit="1" customWidth="1"/>
    <col min="7" max="7" width="1.28515625" customWidth="1"/>
    <col min="8" max="8" width="11.28515625" customWidth="1"/>
    <col min="9" max="9" width="10.140625" bestFit="1" customWidth="1"/>
    <col min="10" max="10" width="1.28515625" customWidth="1"/>
    <col min="11" max="11" width="10.7109375" bestFit="1" customWidth="1"/>
    <col min="12" max="12" width="11.140625" bestFit="1" customWidth="1"/>
    <col min="13" max="13" width="1.28515625" customWidth="1"/>
    <col min="14" max="14" width="12.140625" customWidth="1"/>
    <col min="15" max="15" width="10.140625" bestFit="1" customWidth="1"/>
    <col min="16" max="16" width="1.28515625" customWidth="1"/>
    <col min="17" max="17" width="9.5703125" customWidth="1"/>
    <col min="18" max="18" width="1.28515625" customWidth="1"/>
    <col min="19" max="19" width="11.7109375" customWidth="1"/>
    <col min="20" max="20" width="1.140625" customWidth="1"/>
    <col min="21" max="21" width="28.140625" style="2" customWidth="1"/>
  </cols>
  <sheetData>
    <row r="1" spans="1:21" ht="18.75" x14ac:dyDescent="0.3">
      <c r="A1" s="8" t="s">
        <v>55</v>
      </c>
      <c r="N1" s="11"/>
    </row>
    <row r="2" spans="1:21" ht="58.5" customHeight="1" x14ac:dyDescent="0.3">
      <c r="A2" s="8" t="s">
        <v>54</v>
      </c>
      <c r="B2" s="76" t="s">
        <v>111</v>
      </c>
      <c r="C2" s="76"/>
      <c r="E2" s="76" t="s">
        <v>109</v>
      </c>
      <c r="F2" s="77"/>
      <c r="H2" s="76" t="s">
        <v>108</v>
      </c>
      <c r="I2" s="77"/>
      <c r="K2" s="76" t="s">
        <v>107</v>
      </c>
      <c r="L2" s="77"/>
      <c r="N2" s="76" t="s">
        <v>110</v>
      </c>
      <c r="O2" s="77"/>
      <c r="Q2" s="76" t="s">
        <v>173</v>
      </c>
      <c r="R2" s="76"/>
    </row>
    <row r="3" spans="1:21" ht="72" customHeight="1" x14ac:dyDescent="0.25">
      <c r="A3" s="1" t="s">
        <v>0</v>
      </c>
      <c r="B3" s="3" t="s">
        <v>105</v>
      </c>
      <c r="C3" s="37" t="s">
        <v>115</v>
      </c>
      <c r="E3" s="3" t="s">
        <v>56</v>
      </c>
      <c r="F3" s="9" t="s">
        <v>57</v>
      </c>
      <c r="H3" s="3" t="s">
        <v>56</v>
      </c>
      <c r="I3" s="9" t="s">
        <v>57</v>
      </c>
      <c r="K3" s="3" t="s">
        <v>56</v>
      </c>
      <c r="L3" s="9" t="s">
        <v>57</v>
      </c>
      <c r="N3" s="3" t="s">
        <v>172</v>
      </c>
      <c r="O3" s="9" t="s">
        <v>140</v>
      </c>
      <c r="Q3" s="9" t="s">
        <v>174</v>
      </c>
      <c r="S3" s="3" t="s">
        <v>34</v>
      </c>
      <c r="U3" s="3" t="s">
        <v>47</v>
      </c>
    </row>
    <row r="4" spans="1:21" x14ac:dyDescent="0.25">
      <c r="A4" s="20" t="s">
        <v>1</v>
      </c>
      <c r="B4" s="4"/>
      <c r="C4" s="4">
        <f>('Spec. Midtvestcup'!U4)*-1</f>
        <v>17</v>
      </c>
      <c r="E4" s="4"/>
      <c r="F4" s="4"/>
      <c r="H4" s="4"/>
      <c r="I4" s="4"/>
      <c r="K4" s="4"/>
      <c r="L4" s="4"/>
      <c r="N4" s="4"/>
      <c r="O4" s="4"/>
      <c r="Q4" s="4"/>
      <c r="S4" s="17">
        <f t="shared" ref="S4:S69" si="0">SUM(B4:R4)</f>
        <v>17</v>
      </c>
      <c r="T4" s="16"/>
      <c r="U4" s="7"/>
    </row>
    <row r="5" spans="1:21" x14ac:dyDescent="0.25">
      <c r="A5" s="20" t="s">
        <v>2</v>
      </c>
      <c r="B5" s="4"/>
      <c r="C5" s="4">
        <f>('Spec. Midtvestcup'!U5)*-1</f>
        <v>80</v>
      </c>
      <c r="E5" s="4"/>
      <c r="F5" s="4"/>
      <c r="H5" s="4"/>
      <c r="I5" s="4"/>
      <c r="K5" s="4"/>
      <c r="L5" s="4"/>
      <c r="N5" s="4"/>
      <c r="O5" s="4"/>
      <c r="Q5" s="4"/>
      <c r="S5" s="17">
        <f t="shared" si="0"/>
        <v>80</v>
      </c>
      <c r="T5" s="16"/>
      <c r="U5" s="7"/>
    </row>
    <row r="6" spans="1:21" x14ac:dyDescent="0.25">
      <c r="A6" s="20" t="s">
        <v>35</v>
      </c>
      <c r="B6" s="4"/>
      <c r="C6" s="4">
        <f>('Spec. Midtvestcup'!U6)*-1</f>
        <v>-15</v>
      </c>
      <c r="E6" s="4"/>
      <c r="F6" s="4"/>
      <c r="H6" s="4"/>
      <c r="I6" s="4"/>
      <c r="K6" s="4"/>
      <c r="L6" s="4"/>
      <c r="N6" s="4"/>
      <c r="O6" s="4"/>
      <c r="Q6" s="4"/>
      <c r="S6" s="17">
        <f t="shared" si="0"/>
        <v>-15</v>
      </c>
      <c r="T6" s="16"/>
      <c r="U6" s="7"/>
    </row>
    <row r="7" spans="1:21" x14ac:dyDescent="0.25">
      <c r="A7" s="20" t="s">
        <v>3</v>
      </c>
      <c r="B7" s="4"/>
      <c r="C7" s="4">
        <f>('Spec. Midtvestcup'!U7)*-1</f>
        <v>35</v>
      </c>
      <c r="E7" s="4"/>
      <c r="F7" s="4"/>
      <c r="H7" s="4"/>
      <c r="I7" s="4"/>
      <c r="K7" s="4"/>
      <c r="L7" s="4"/>
      <c r="N7" s="4"/>
      <c r="O7" s="4"/>
      <c r="Q7" s="4"/>
      <c r="S7" s="17">
        <f t="shared" si="0"/>
        <v>35</v>
      </c>
      <c r="T7" s="16"/>
      <c r="U7" s="7"/>
    </row>
    <row r="8" spans="1:21" ht="30" x14ac:dyDescent="0.25">
      <c r="A8" s="20" t="s">
        <v>69</v>
      </c>
      <c r="B8" s="4"/>
      <c r="C8" s="4">
        <f>('Spec. Midtvestcup'!U8)*-1</f>
        <v>17</v>
      </c>
      <c r="E8" s="15"/>
      <c r="F8" s="4"/>
      <c r="H8" s="4"/>
      <c r="I8" s="4"/>
      <c r="K8" s="4">
        <f>$K$82</f>
        <v>307.20000000000005</v>
      </c>
      <c r="L8" s="4"/>
      <c r="N8" s="4"/>
      <c r="O8" s="4"/>
      <c r="Q8" s="4"/>
      <c r="S8" s="17">
        <f t="shared" si="0"/>
        <v>324.20000000000005</v>
      </c>
      <c r="T8" s="16"/>
      <c r="U8" s="7" t="s">
        <v>121</v>
      </c>
    </row>
    <row r="9" spans="1:21" ht="45" x14ac:dyDescent="0.25">
      <c r="A9" s="20" t="s">
        <v>36</v>
      </c>
      <c r="B9" s="4"/>
      <c r="C9" s="4">
        <f>('Spec. Midtvestcup'!U9)*-1</f>
        <v>-45</v>
      </c>
      <c r="E9" s="15"/>
      <c r="F9" s="4"/>
      <c r="H9" s="4">
        <f>$H$82/2</f>
        <v>75.2</v>
      </c>
      <c r="I9" s="4">
        <f>-47/2</f>
        <v>-23.5</v>
      </c>
      <c r="K9" s="4"/>
      <c r="L9" s="4"/>
      <c r="N9" s="4"/>
      <c r="O9" s="4"/>
      <c r="Q9" s="4"/>
      <c r="S9" s="17">
        <f t="shared" si="0"/>
        <v>6.7000000000000028</v>
      </c>
      <c r="T9" s="16"/>
      <c r="U9" s="7" t="s">
        <v>122</v>
      </c>
    </row>
    <row r="10" spans="1:21" x14ac:dyDescent="0.25">
      <c r="A10" s="20" t="s">
        <v>37</v>
      </c>
      <c r="B10" s="4"/>
      <c r="C10" s="4">
        <f>('Spec. Midtvestcup'!U10)*-1</f>
        <v>17</v>
      </c>
      <c r="E10" s="4"/>
      <c r="F10" s="4"/>
      <c r="H10" s="4">
        <f>$H$82</f>
        <v>150.4</v>
      </c>
      <c r="I10" s="4"/>
      <c r="K10" s="4">
        <f>K8/2</f>
        <v>153.60000000000002</v>
      </c>
      <c r="L10" s="4">
        <f>-2*48</f>
        <v>-96</v>
      </c>
      <c r="N10" s="4"/>
      <c r="O10" s="4">
        <v>86</v>
      </c>
      <c r="Q10" s="4"/>
      <c r="S10" s="17">
        <f t="shared" si="0"/>
        <v>311</v>
      </c>
      <c r="T10" s="16"/>
      <c r="U10" s="7" t="s">
        <v>120</v>
      </c>
    </row>
    <row r="11" spans="1:21" x14ac:dyDescent="0.25">
      <c r="A11" s="20" t="s">
        <v>4</v>
      </c>
      <c r="B11" s="4"/>
      <c r="C11" s="4">
        <f>('Spec. Midtvestcup'!U11)*-1</f>
        <v>234</v>
      </c>
      <c r="E11" s="4"/>
      <c r="F11" s="4"/>
      <c r="H11" s="4"/>
      <c r="I11" s="4"/>
      <c r="K11" s="4"/>
      <c r="L11" s="4"/>
      <c r="N11" s="4"/>
      <c r="O11" s="4"/>
      <c r="Q11" s="4"/>
      <c r="S11" s="17">
        <f t="shared" si="0"/>
        <v>234</v>
      </c>
      <c r="T11" s="16"/>
      <c r="U11" s="7"/>
    </row>
    <row r="12" spans="1:21" x14ac:dyDescent="0.25">
      <c r="A12" s="20" t="s">
        <v>5</v>
      </c>
      <c r="B12" s="4"/>
      <c r="C12" s="4">
        <f>('Spec. Midtvestcup'!U12)*-1</f>
        <v>35</v>
      </c>
      <c r="E12" s="15"/>
      <c r="F12" s="4"/>
      <c r="H12" s="4">
        <f>H10</f>
        <v>150.4</v>
      </c>
      <c r="I12" s="4"/>
      <c r="K12" s="4"/>
      <c r="L12" s="4"/>
      <c r="N12" s="4"/>
      <c r="O12" s="4"/>
      <c r="Q12" s="4"/>
      <c r="S12" s="17">
        <f t="shared" si="0"/>
        <v>185.4</v>
      </c>
      <c r="T12" s="16"/>
      <c r="U12" s="7"/>
    </row>
    <row r="13" spans="1:21" x14ac:dyDescent="0.25">
      <c r="A13" s="20" t="s">
        <v>58</v>
      </c>
      <c r="B13" s="13"/>
      <c r="C13" s="4">
        <f>('Spec. Midtvestcup'!U13)*-1</f>
        <v>65</v>
      </c>
      <c r="E13" s="4">
        <v>147.19999999999999</v>
      </c>
      <c r="F13" s="4"/>
      <c r="H13" s="4"/>
      <c r="I13" s="4"/>
      <c r="K13" s="4"/>
      <c r="L13" s="4"/>
      <c r="N13" s="4"/>
      <c r="O13" s="4"/>
      <c r="Q13" s="4"/>
      <c r="S13" s="17">
        <f t="shared" si="0"/>
        <v>212.2</v>
      </c>
      <c r="T13" s="16"/>
      <c r="U13" s="7"/>
    </row>
    <row r="14" spans="1:21" x14ac:dyDescent="0.25">
      <c r="A14" s="20" t="s">
        <v>38</v>
      </c>
      <c r="B14" s="10"/>
      <c r="C14" s="4">
        <f>('Spec. Midtvestcup'!U14)*-1</f>
        <v>39.5</v>
      </c>
      <c r="E14" s="4"/>
      <c r="F14" s="4"/>
      <c r="H14" s="4"/>
      <c r="I14" s="4"/>
      <c r="K14" s="4"/>
      <c r="L14" s="4"/>
      <c r="N14" s="4"/>
      <c r="O14" s="4"/>
      <c r="Q14" s="4"/>
      <c r="S14" s="17">
        <f t="shared" si="0"/>
        <v>39.5</v>
      </c>
      <c r="T14" s="16"/>
      <c r="U14" s="7"/>
    </row>
    <row r="15" spans="1:21" ht="30" x14ac:dyDescent="0.25">
      <c r="A15" s="20" t="s">
        <v>63</v>
      </c>
      <c r="B15" s="4"/>
      <c r="C15" s="4">
        <f>('Spec. Midtvestcup'!U15)*-1</f>
        <v>72</v>
      </c>
      <c r="E15" s="4"/>
      <c r="F15" s="4">
        <v>218</v>
      </c>
      <c r="H15" s="4">
        <f>H10</f>
        <v>150.4</v>
      </c>
      <c r="I15" s="4">
        <v>-47</v>
      </c>
      <c r="K15" s="4"/>
      <c r="L15" s="4"/>
      <c r="N15" s="4"/>
      <c r="O15" s="4"/>
      <c r="Q15" s="4"/>
      <c r="S15" s="17">
        <f t="shared" si="0"/>
        <v>393.4</v>
      </c>
      <c r="T15" s="16"/>
      <c r="U15" s="7" t="s">
        <v>124</v>
      </c>
    </row>
    <row r="16" spans="1:21" x14ac:dyDescent="0.25">
      <c r="A16" s="20" t="s">
        <v>7</v>
      </c>
      <c r="B16" s="4"/>
      <c r="C16" s="4">
        <f>('Spec. Midtvestcup'!U16)*-1</f>
        <v>-55</v>
      </c>
      <c r="E16" s="4"/>
      <c r="F16" s="4"/>
      <c r="H16" s="4">
        <f>H15</f>
        <v>150.4</v>
      </c>
      <c r="I16" s="4"/>
      <c r="K16" s="4">
        <f>K8</f>
        <v>307.20000000000005</v>
      </c>
      <c r="L16" s="4"/>
      <c r="N16" s="4"/>
      <c r="O16" s="4"/>
      <c r="Q16" s="4"/>
      <c r="S16" s="17">
        <f t="shared" si="0"/>
        <v>402.6</v>
      </c>
      <c r="T16" s="16"/>
      <c r="U16" s="7"/>
    </row>
    <row r="17" spans="1:21" x14ac:dyDescent="0.25">
      <c r="A17" s="20" t="s">
        <v>6</v>
      </c>
      <c r="B17" s="4"/>
      <c r="C17" s="4">
        <f>('Spec. Midtvestcup'!U17)*-1</f>
        <v>179</v>
      </c>
      <c r="E17" s="4"/>
      <c r="F17" s="4"/>
      <c r="H17" s="4"/>
      <c r="I17" s="4"/>
      <c r="K17" s="4"/>
      <c r="L17" s="4"/>
      <c r="N17" s="4"/>
      <c r="O17" s="4"/>
      <c r="Q17" s="4"/>
      <c r="S17" s="17">
        <f t="shared" si="0"/>
        <v>179</v>
      </c>
      <c r="T17" s="16"/>
      <c r="U17" s="7"/>
    </row>
    <row r="18" spans="1:21" x14ac:dyDescent="0.25">
      <c r="A18" s="20" t="s">
        <v>8</v>
      </c>
      <c r="B18" s="4"/>
      <c r="C18" s="4">
        <f>('Spec. Midtvestcup'!U18)*-1</f>
        <v>35</v>
      </c>
      <c r="E18" s="15">
        <f>147.2*2</f>
        <v>294.39999999999998</v>
      </c>
      <c r="F18" s="4"/>
      <c r="H18" s="4"/>
      <c r="I18" s="4"/>
      <c r="K18" s="4"/>
      <c r="L18" s="4"/>
      <c r="N18" s="4"/>
      <c r="O18" s="4">
        <v>61</v>
      </c>
      <c r="Q18" s="4"/>
      <c r="S18" s="17">
        <f t="shared" si="0"/>
        <v>390.4</v>
      </c>
      <c r="T18" s="16"/>
      <c r="U18" s="7"/>
    </row>
    <row r="19" spans="1:21" x14ac:dyDescent="0.25">
      <c r="A19" s="20" t="s">
        <v>9</v>
      </c>
      <c r="B19" s="4"/>
      <c r="C19" s="4">
        <f>('Spec. Midtvestcup'!U19)*-1</f>
        <v>107</v>
      </c>
      <c r="E19" s="15">
        <f>147.2*2</f>
        <v>294.39999999999998</v>
      </c>
      <c r="F19" s="4"/>
      <c r="H19" s="4"/>
      <c r="I19" s="4"/>
      <c r="K19" s="4"/>
      <c r="L19" s="4"/>
      <c r="N19" s="4"/>
      <c r="O19" s="4"/>
      <c r="Q19" s="4"/>
      <c r="S19" s="17">
        <f t="shared" si="0"/>
        <v>401.4</v>
      </c>
      <c r="T19" s="16"/>
      <c r="U19" s="7"/>
    </row>
    <row r="20" spans="1:21" x14ac:dyDescent="0.25">
      <c r="A20" s="20" t="s">
        <v>65</v>
      </c>
      <c r="B20" s="4"/>
      <c r="C20" s="4">
        <f>('Spec. Midtvestcup'!U20)*-1</f>
        <v>89</v>
      </c>
      <c r="E20" s="4"/>
      <c r="F20" s="4"/>
      <c r="H20" s="4">
        <f>H10</f>
        <v>150.4</v>
      </c>
      <c r="I20" s="4">
        <v>-47</v>
      </c>
      <c r="K20" s="4"/>
      <c r="L20" s="4"/>
      <c r="N20" s="4"/>
      <c r="O20" s="4"/>
      <c r="Q20" s="4"/>
      <c r="S20" s="17">
        <f t="shared" si="0"/>
        <v>192.4</v>
      </c>
      <c r="T20" s="16"/>
      <c r="U20" s="7" t="s">
        <v>118</v>
      </c>
    </row>
    <row r="21" spans="1:21" x14ac:dyDescent="0.25">
      <c r="A21" s="20" t="s">
        <v>10</v>
      </c>
      <c r="B21" s="4"/>
      <c r="C21" s="4">
        <f>('Spec. Midtvestcup'!U21)*-1</f>
        <v>115</v>
      </c>
      <c r="E21" s="4"/>
      <c r="F21" s="4"/>
      <c r="H21" s="4"/>
      <c r="I21" s="4"/>
      <c r="K21" s="4"/>
      <c r="L21" s="4"/>
      <c r="N21" s="4"/>
      <c r="O21" s="4"/>
      <c r="Q21" s="4"/>
      <c r="S21" s="17">
        <f t="shared" si="0"/>
        <v>115</v>
      </c>
      <c r="T21" s="16"/>
      <c r="U21" s="7"/>
    </row>
    <row r="22" spans="1:21" x14ac:dyDescent="0.25">
      <c r="A22" s="20" t="s">
        <v>66</v>
      </c>
      <c r="B22" s="4"/>
      <c r="C22" s="4">
        <f>('Spec. Midtvestcup'!U22)*-1</f>
        <v>-55</v>
      </c>
      <c r="E22" s="4"/>
      <c r="F22" s="4"/>
      <c r="H22" s="4">
        <f>H20</f>
        <v>150.4</v>
      </c>
      <c r="I22" s="4"/>
      <c r="K22" s="4">
        <f>K16</f>
        <v>307.20000000000005</v>
      </c>
      <c r="L22" s="4"/>
      <c r="N22" s="4"/>
      <c r="O22" s="4">
        <v>-10</v>
      </c>
      <c r="Q22" s="4"/>
      <c r="S22" s="17">
        <f t="shared" si="0"/>
        <v>392.6</v>
      </c>
      <c r="T22" s="16"/>
      <c r="U22" s="7"/>
    </row>
    <row r="23" spans="1:21" x14ac:dyDescent="0.25">
      <c r="A23" s="20" t="s">
        <v>70</v>
      </c>
      <c r="B23" s="4"/>
      <c r="C23" s="4">
        <f>('Spec. Midtvestcup'!U23)*-1</f>
        <v>39.5</v>
      </c>
      <c r="E23" s="4"/>
      <c r="F23" s="4"/>
      <c r="H23" s="4"/>
      <c r="I23" s="4"/>
      <c r="K23" s="4"/>
      <c r="L23" s="4"/>
      <c r="N23" s="4"/>
      <c r="O23" s="4">
        <v>35</v>
      </c>
      <c r="Q23" s="4"/>
      <c r="S23" s="17">
        <f t="shared" si="0"/>
        <v>74.5</v>
      </c>
      <c r="T23" s="16"/>
      <c r="U23" s="7"/>
    </row>
    <row r="24" spans="1:21" x14ac:dyDescent="0.25">
      <c r="A24" s="20" t="s">
        <v>11</v>
      </c>
      <c r="B24" s="4"/>
      <c r="C24" s="4">
        <f>('Spec. Midtvestcup'!U24)*-1</f>
        <v>35</v>
      </c>
      <c r="E24" s="4"/>
      <c r="F24" s="4"/>
      <c r="H24" s="4"/>
      <c r="I24" s="4"/>
      <c r="K24" s="4"/>
      <c r="L24" s="4"/>
      <c r="N24" s="4"/>
      <c r="O24" s="4"/>
      <c r="Q24" s="4"/>
      <c r="S24" s="17">
        <f t="shared" si="0"/>
        <v>35</v>
      </c>
      <c r="T24" s="16"/>
      <c r="U24" s="7"/>
    </row>
    <row r="25" spans="1:21" x14ac:dyDescent="0.25">
      <c r="A25" s="20" t="s">
        <v>12</v>
      </c>
      <c r="B25" s="4"/>
      <c r="C25" s="4">
        <f>('Spec. Midtvestcup'!U25)*-1</f>
        <v>35</v>
      </c>
      <c r="E25" s="15"/>
      <c r="F25" s="4"/>
      <c r="H25" s="4"/>
      <c r="I25" s="4"/>
      <c r="K25" s="4"/>
      <c r="L25" s="4"/>
      <c r="N25" s="4"/>
      <c r="O25" s="4"/>
      <c r="Q25" s="4"/>
      <c r="S25" s="17">
        <f t="shared" si="0"/>
        <v>35</v>
      </c>
      <c r="T25" s="16"/>
      <c r="U25" s="7"/>
    </row>
    <row r="26" spans="1:21" x14ac:dyDescent="0.25">
      <c r="A26" s="20" t="s">
        <v>39</v>
      </c>
      <c r="B26" s="4"/>
      <c r="C26" s="4">
        <f>('Spec. Midtvestcup'!U26)*-1</f>
        <v>17</v>
      </c>
      <c r="E26" s="4"/>
      <c r="F26" s="4"/>
      <c r="H26" s="4">
        <f>H10</f>
        <v>150.4</v>
      </c>
      <c r="I26" s="4"/>
      <c r="K26" s="4"/>
      <c r="L26" s="4"/>
      <c r="N26" s="4"/>
      <c r="O26" s="4"/>
      <c r="Q26" s="4"/>
      <c r="S26" s="17">
        <f t="shared" si="0"/>
        <v>167.4</v>
      </c>
      <c r="T26" s="16"/>
      <c r="U26" s="7"/>
    </row>
    <row r="27" spans="1:21" x14ac:dyDescent="0.25">
      <c r="A27" s="20" t="s">
        <v>67</v>
      </c>
      <c r="B27" s="4"/>
      <c r="C27" s="4">
        <f>('Spec. Midtvestcup'!U27)*-1</f>
        <v>89</v>
      </c>
      <c r="E27" s="4"/>
      <c r="F27" s="4"/>
      <c r="H27" s="4"/>
      <c r="I27" s="4"/>
      <c r="K27" s="4"/>
      <c r="L27" s="4"/>
      <c r="N27" s="4"/>
      <c r="O27" s="4">
        <v>-10</v>
      </c>
      <c r="Q27" s="4"/>
      <c r="S27" s="17">
        <f t="shared" si="0"/>
        <v>79</v>
      </c>
      <c r="T27" s="16"/>
      <c r="U27" s="7"/>
    </row>
    <row r="28" spans="1:21" x14ac:dyDescent="0.25">
      <c r="A28" s="20" t="s">
        <v>13</v>
      </c>
      <c r="B28" s="4"/>
      <c r="C28" s="4">
        <f>('Spec. Midtvestcup'!U28)*-1</f>
        <v>17</v>
      </c>
      <c r="E28" s="4"/>
      <c r="F28" s="4"/>
      <c r="H28" s="4"/>
      <c r="I28" s="4"/>
      <c r="K28" s="4"/>
      <c r="L28" s="4"/>
      <c r="N28" s="4"/>
      <c r="O28" s="4"/>
      <c r="Q28" s="4"/>
      <c r="S28" s="17">
        <f t="shared" si="0"/>
        <v>17</v>
      </c>
      <c r="T28" s="16"/>
      <c r="U28" s="7"/>
    </row>
    <row r="29" spans="1:21" x14ac:dyDescent="0.25">
      <c r="A29" s="20" t="s">
        <v>64</v>
      </c>
      <c r="B29" s="4"/>
      <c r="C29" s="4">
        <f>('Spec. Midtvestcup'!U29)*-1</f>
        <v>35</v>
      </c>
      <c r="E29" s="15"/>
      <c r="F29" s="4"/>
      <c r="H29" s="4"/>
      <c r="I29" s="4"/>
      <c r="K29" s="4"/>
      <c r="L29" s="4"/>
      <c r="N29" s="4"/>
      <c r="O29" s="4"/>
      <c r="Q29" s="4"/>
      <c r="S29" s="17">
        <f t="shared" si="0"/>
        <v>35</v>
      </c>
      <c r="T29" s="16"/>
      <c r="U29" s="7"/>
    </row>
    <row r="30" spans="1:21" x14ac:dyDescent="0.25">
      <c r="A30" s="20" t="s">
        <v>49</v>
      </c>
      <c r="B30" s="4"/>
      <c r="C30" s="4">
        <f>('Spec. Midtvestcup'!U30)*-1</f>
        <v>35</v>
      </c>
      <c r="E30" s="4"/>
      <c r="F30" s="4"/>
      <c r="H30" s="4">
        <v>-47</v>
      </c>
      <c r="I30" s="4">
        <v>40</v>
      </c>
      <c r="K30" s="4"/>
      <c r="L30" s="4"/>
      <c r="N30" s="4"/>
      <c r="O30" s="4">
        <v>-84</v>
      </c>
      <c r="Q30" s="4"/>
      <c r="S30" s="17">
        <f t="shared" si="0"/>
        <v>-56</v>
      </c>
      <c r="T30" s="16"/>
      <c r="U30" s="7"/>
    </row>
    <row r="31" spans="1:21" x14ac:dyDescent="0.25">
      <c r="A31" s="20" t="s">
        <v>14</v>
      </c>
      <c r="B31" s="4"/>
      <c r="C31" s="4">
        <f>('Spec. Midtvestcup'!U31)*-1</f>
        <v>179</v>
      </c>
      <c r="E31" s="4">
        <v>147.19999999999999</v>
      </c>
      <c r="F31" s="4"/>
      <c r="H31" s="4"/>
      <c r="I31" s="4"/>
      <c r="K31" s="4"/>
      <c r="L31" s="4"/>
      <c r="N31" s="4"/>
      <c r="O31" s="4"/>
      <c r="Q31" s="4"/>
      <c r="S31" s="17">
        <f t="shared" si="0"/>
        <v>326.2</v>
      </c>
      <c r="T31" s="16"/>
      <c r="U31" s="7"/>
    </row>
    <row r="32" spans="1:21" x14ac:dyDescent="0.25">
      <c r="A32" s="45" t="s">
        <v>116</v>
      </c>
      <c r="B32" s="4"/>
      <c r="C32" s="4"/>
      <c r="E32" s="4"/>
      <c r="F32" s="4"/>
      <c r="H32" s="4">
        <f>H9</f>
        <v>75.2</v>
      </c>
      <c r="I32" s="4"/>
      <c r="K32" s="4"/>
      <c r="L32" s="4"/>
      <c r="N32" s="4"/>
      <c r="O32" s="4"/>
      <c r="Q32" s="4"/>
      <c r="S32" s="17">
        <f t="shared" si="0"/>
        <v>75.2</v>
      </c>
      <c r="T32" s="16"/>
      <c r="U32" s="7"/>
    </row>
    <row r="33" spans="1:21" x14ac:dyDescent="0.25">
      <c r="A33" s="20" t="s">
        <v>15</v>
      </c>
      <c r="B33" s="4"/>
      <c r="C33" s="4">
        <f>('Spec. Midtvestcup'!U32)*-1</f>
        <v>35</v>
      </c>
      <c r="E33" s="15"/>
      <c r="F33" s="4"/>
      <c r="H33" s="4"/>
      <c r="I33" s="4"/>
      <c r="K33" s="4"/>
      <c r="L33" s="4"/>
      <c r="N33" s="4"/>
      <c r="O33" s="4"/>
      <c r="Q33" s="4"/>
      <c r="S33" s="17">
        <f t="shared" si="0"/>
        <v>35</v>
      </c>
      <c r="T33" s="16"/>
      <c r="U33" s="7"/>
    </row>
    <row r="34" spans="1:21" x14ac:dyDescent="0.25">
      <c r="A34" s="20" t="s">
        <v>16</v>
      </c>
      <c r="B34" s="4"/>
      <c r="C34" s="4">
        <f>('Spec. Midtvestcup'!U33)*-1</f>
        <v>-55</v>
      </c>
      <c r="E34" s="4"/>
      <c r="F34" s="4"/>
      <c r="H34" s="4"/>
      <c r="I34" s="4"/>
      <c r="K34" s="4"/>
      <c r="L34" s="4"/>
      <c r="N34" s="4"/>
      <c r="O34" s="4"/>
      <c r="Q34" s="4"/>
      <c r="S34" s="17">
        <f t="shared" si="0"/>
        <v>-55</v>
      </c>
      <c r="T34" s="16"/>
      <c r="U34" s="7"/>
    </row>
    <row r="35" spans="1:21" x14ac:dyDescent="0.25">
      <c r="A35" s="20" t="s">
        <v>17</v>
      </c>
      <c r="B35" s="4"/>
      <c r="C35" s="4">
        <f>('Spec. Midtvestcup'!U34)*-1</f>
        <v>89</v>
      </c>
      <c r="E35" s="4"/>
      <c r="F35" s="4"/>
      <c r="H35" s="4"/>
      <c r="I35" s="4"/>
      <c r="K35" s="4"/>
      <c r="L35" s="4"/>
      <c r="N35" s="4"/>
      <c r="O35" s="4"/>
      <c r="Q35" s="4"/>
      <c r="S35" s="17">
        <f t="shared" si="0"/>
        <v>89</v>
      </c>
      <c r="T35" s="16"/>
      <c r="U35" s="7"/>
    </row>
    <row r="36" spans="1:21" x14ac:dyDescent="0.25">
      <c r="A36" s="20" t="s">
        <v>40</v>
      </c>
      <c r="B36" s="4"/>
      <c r="C36" s="4">
        <f>('Spec. Midtvestcup'!U35)*-1</f>
        <v>-122.5</v>
      </c>
      <c r="E36" s="15"/>
      <c r="F36" s="4"/>
      <c r="H36" s="4"/>
      <c r="I36" s="4">
        <v>-20</v>
      </c>
      <c r="K36" s="4"/>
      <c r="L36" s="4"/>
      <c r="N36" s="4"/>
      <c r="O36" s="4"/>
      <c r="Q36" s="4"/>
      <c r="S36" s="17">
        <f t="shared" si="0"/>
        <v>-142.5</v>
      </c>
      <c r="T36" s="16"/>
      <c r="U36" s="7" t="s">
        <v>141</v>
      </c>
    </row>
    <row r="37" spans="1:21" x14ac:dyDescent="0.25">
      <c r="A37" s="20" t="s">
        <v>71</v>
      </c>
      <c r="B37" s="4"/>
      <c r="C37" s="4">
        <f>('Spec. Midtvestcup'!U36)*-1</f>
        <v>-55</v>
      </c>
      <c r="E37" s="4"/>
      <c r="F37" s="4"/>
      <c r="H37" s="4"/>
      <c r="I37" s="4"/>
      <c r="K37" s="4"/>
      <c r="L37" s="4"/>
      <c r="N37" s="4"/>
      <c r="O37" s="4"/>
      <c r="Q37" s="4"/>
      <c r="S37" s="17">
        <f t="shared" si="0"/>
        <v>-55</v>
      </c>
      <c r="T37" s="16"/>
      <c r="U37" s="49" t="s">
        <v>139</v>
      </c>
    </row>
    <row r="38" spans="1:21" x14ac:dyDescent="0.25">
      <c r="A38" s="20" t="s">
        <v>59</v>
      </c>
      <c r="B38" s="4"/>
      <c r="C38" s="4">
        <f>('Spec. Midtvestcup'!U37)*-1</f>
        <v>90</v>
      </c>
      <c r="E38" s="4"/>
      <c r="F38" s="4"/>
      <c r="H38" s="4"/>
      <c r="I38" s="4"/>
      <c r="K38" s="4"/>
      <c r="L38" s="4"/>
      <c r="N38" s="4"/>
      <c r="O38" s="4"/>
      <c r="Q38" s="4"/>
      <c r="S38" s="17">
        <f t="shared" si="0"/>
        <v>90</v>
      </c>
      <c r="T38" s="16"/>
      <c r="U38" s="7"/>
    </row>
    <row r="39" spans="1:21" x14ac:dyDescent="0.25">
      <c r="A39" s="20" t="s">
        <v>18</v>
      </c>
      <c r="B39" s="4"/>
      <c r="C39" s="4">
        <f>('Spec. Midtvestcup'!U38)*-1</f>
        <v>0</v>
      </c>
      <c r="E39" s="4"/>
      <c r="F39" s="4"/>
      <c r="H39" s="4"/>
      <c r="I39" s="4"/>
      <c r="K39" s="4"/>
      <c r="L39" s="4"/>
      <c r="N39" s="4"/>
      <c r="O39" s="4"/>
      <c r="Q39" s="4"/>
      <c r="S39" s="17">
        <f t="shared" si="0"/>
        <v>0</v>
      </c>
      <c r="T39" s="16"/>
      <c r="U39" s="7"/>
    </row>
    <row r="40" spans="1:21" x14ac:dyDescent="0.25">
      <c r="A40" s="20" t="s">
        <v>19</v>
      </c>
      <c r="B40" s="4"/>
      <c r="C40" s="4">
        <f>('Spec. Midtvestcup'!U39)*-1</f>
        <v>35</v>
      </c>
      <c r="E40" s="4"/>
      <c r="F40" s="4"/>
      <c r="H40" s="4"/>
      <c r="I40" s="4"/>
      <c r="K40" s="4"/>
      <c r="L40" s="4"/>
      <c r="N40" s="4"/>
      <c r="O40" s="4"/>
      <c r="Q40" s="4"/>
      <c r="S40" s="17">
        <f t="shared" si="0"/>
        <v>35</v>
      </c>
      <c r="T40" s="16"/>
      <c r="U40" s="7"/>
    </row>
    <row r="41" spans="1:21" x14ac:dyDescent="0.25">
      <c r="A41" s="20" t="s">
        <v>41</v>
      </c>
      <c r="B41" s="4"/>
      <c r="C41" s="4">
        <f>('Spec. Midtvestcup'!U40)*-1</f>
        <v>179</v>
      </c>
      <c r="E41" s="4"/>
      <c r="F41" s="4"/>
      <c r="H41" s="4"/>
      <c r="I41" s="4"/>
      <c r="K41" s="4"/>
      <c r="L41" s="4"/>
      <c r="N41" s="4"/>
      <c r="O41" s="4"/>
      <c r="Q41" s="4"/>
      <c r="S41" s="17">
        <f t="shared" si="0"/>
        <v>179</v>
      </c>
      <c r="T41" s="16"/>
      <c r="U41" s="7"/>
    </row>
    <row r="42" spans="1:21" x14ac:dyDescent="0.25">
      <c r="A42" s="20" t="s">
        <v>72</v>
      </c>
      <c r="B42" s="4"/>
      <c r="C42" s="4">
        <f>('Spec. Midtvestcup'!U41)*-1</f>
        <v>-55</v>
      </c>
      <c r="E42" s="4"/>
      <c r="F42" s="4"/>
      <c r="H42" s="4"/>
      <c r="I42" s="4"/>
      <c r="K42" s="4"/>
      <c r="L42" s="4"/>
      <c r="N42" s="4"/>
      <c r="O42" s="4"/>
      <c r="Q42" s="4"/>
      <c r="S42" s="17">
        <f t="shared" si="0"/>
        <v>-55</v>
      </c>
      <c r="T42" s="16"/>
      <c r="U42" s="7"/>
    </row>
    <row r="43" spans="1:21" x14ac:dyDescent="0.25">
      <c r="A43" s="20" t="s">
        <v>68</v>
      </c>
      <c r="B43" s="4"/>
      <c r="C43" s="4">
        <f>('Spec. Midtvestcup'!U42)*-1</f>
        <v>-530</v>
      </c>
      <c r="E43" s="4"/>
      <c r="F43" s="4"/>
      <c r="H43" s="4"/>
      <c r="I43" s="4"/>
      <c r="K43" s="4">
        <f>K22</f>
        <v>307.20000000000005</v>
      </c>
      <c r="L43" s="4"/>
      <c r="N43" s="4"/>
      <c r="O43" s="4"/>
      <c r="Q43" s="4"/>
      <c r="S43" s="17">
        <f t="shared" si="0"/>
        <v>-222.79999999999995</v>
      </c>
      <c r="T43" s="16"/>
      <c r="U43" s="7"/>
    </row>
    <row r="44" spans="1:21" ht="30" x14ac:dyDescent="0.25">
      <c r="A44" s="20" t="s">
        <v>20</v>
      </c>
      <c r="B44" s="4"/>
      <c r="C44" s="4">
        <f>('Spec. Midtvestcup'!U43)*-1</f>
        <v>234</v>
      </c>
      <c r="E44" s="15">
        <f>147.2*2</f>
        <v>294.39999999999998</v>
      </c>
      <c r="F44" s="4"/>
      <c r="H44" s="4"/>
      <c r="I44" s="4"/>
      <c r="K44" s="4"/>
      <c r="L44" s="4"/>
      <c r="N44" s="4"/>
      <c r="O44" s="4"/>
      <c r="Q44" s="4"/>
      <c r="S44" s="17">
        <f t="shared" si="0"/>
        <v>528.4</v>
      </c>
      <c r="T44" s="16"/>
      <c r="U44" s="7" t="s">
        <v>113</v>
      </c>
    </row>
    <row r="45" spans="1:21" x14ac:dyDescent="0.25">
      <c r="A45" s="20" t="s">
        <v>60</v>
      </c>
      <c r="B45" s="4"/>
      <c r="C45" s="4">
        <f>('Spec. Midtvestcup'!U44)*-1</f>
        <v>35</v>
      </c>
      <c r="E45" s="4"/>
      <c r="F45" s="4"/>
      <c r="H45" s="4"/>
      <c r="I45" s="4"/>
      <c r="K45" s="4"/>
      <c r="L45" s="4"/>
      <c r="N45" s="4"/>
      <c r="O45" s="4"/>
      <c r="Q45" s="4"/>
      <c r="S45" s="17">
        <f t="shared" si="0"/>
        <v>35</v>
      </c>
      <c r="T45" s="16"/>
      <c r="U45" s="7"/>
    </row>
    <row r="46" spans="1:21" x14ac:dyDescent="0.25">
      <c r="A46" s="20" t="s">
        <v>21</v>
      </c>
      <c r="B46" s="4"/>
      <c r="C46" s="4">
        <f>('Spec. Midtvestcup'!U45)*-1</f>
        <v>0</v>
      </c>
      <c r="E46" s="4">
        <v>147.19999999999999</v>
      </c>
      <c r="F46" s="4"/>
      <c r="H46" s="4"/>
      <c r="I46" s="4"/>
      <c r="K46" s="4"/>
      <c r="L46" s="4"/>
      <c r="N46" s="4"/>
      <c r="O46" s="4"/>
      <c r="Q46" s="4"/>
      <c r="S46" s="17">
        <f t="shared" si="0"/>
        <v>147.19999999999999</v>
      </c>
      <c r="T46" s="16"/>
      <c r="U46" s="7"/>
    </row>
    <row r="47" spans="1:21" x14ac:dyDescent="0.25">
      <c r="A47" s="20" t="s">
        <v>22</v>
      </c>
      <c r="B47" s="4"/>
      <c r="C47" s="4">
        <f>('Spec. Midtvestcup'!U46)*-1</f>
        <v>17</v>
      </c>
      <c r="E47" s="4"/>
      <c r="F47" s="4"/>
      <c r="H47" s="4"/>
      <c r="I47" s="4"/>
      <c r="K47" s="4"/>
      <c r="L47" s="4"/>
      <c r="N47" s="4"/>
      <c r="O47" s="4"/>
      <c r="Q47" s="4"/>
      <c r="S47" s="17">
        <f t="shared" si="0"/>
        <v>17</v>
      </c>
      <c r="T47" s="16"/>
      <c r="U47" s="7"/>
    </row>
    <row r="48" spans="1:21" x14ac:dyDescent="0.25">
      <c r="A48" s="20" t="s">
        <v>23</v>
      </c>
      <c r="B48" s="4"/>
      <c r="C48" s="4">
        <f>('Spec. Midtvestcup'!U47)*-1</f>
        <v>-55</v>
      </c>
      <c r="E48" s="4"/>
      <c r="F48" s="4"/>
      <c r="H48" s="4"/>
      <c r="I48" s="4"/>
      <c r="K48" s="4"/>
      <c r="L48" s="4"/>
      <c r="N48" s="4"/>
      <c r="O48" s="4"/>
      <c r="Q48" s="4"/>
      <c r="S48" s="17">
        <f t="shared" si="0"/>
        <v>-55</v>
      </c>
      <c r="T48" s="16"/>
      <c r="U48" s="7"/>
    </row>
    <row r="49" spans="1:21" ht="45" x14ac:dyDescent="0.25">
      <c r="A49" s="20" t="s">
        <v>73</v>
      </c>
      <c r="B49" s="4"/>
      <c r="C49" s="4">
        <f>('Spec. Midtvestcup'!U48)*-1</f>
        <v>-45</v>
      </c>
      <c r="E49" s="4"/>
      <c r="F49" s="4"/>
      <c r="H49" s="4"/>
      <c r="I49" s="4">
        <f>-47/2</f>
        <v>-23.5</v>
      </c>
      <c r="K49" s="4"/>
      <c r="L49" s="4"/>
      <c r="N49" s="4"/>
      <c r="O49" s="4"/>
      <c r="Q49" s="4"/>
      <c r="S49" s="17">
        <f t="shared" si="0"/>
        <v>-68.5</v>
      </c>
      <c r="T49" s="16"/>
      <c r="U49" s="7" t="s">
        <v>122</v>
      </c>
    </row>
    <row r="50" spans="1:21" x14ac:dyDescent="0.25">
      <c r="A50" s="20" t="s">
        <v>50</v>
      </c>
      <c r="B50" s="4"/>
      <c r="C50" s="4">
        <f>('Spec. Midtvestcup'!U49)*-1</f>
        <v>17</v>
      </c>
      <c r="E50" s="15"/>
      <c r="F50" s="4"/>
      <c r="H50" s="4"/>
      <c r="I50" s="4"/>
      <c r="K50" s="4"/>
      <c r="L50" s="4"/>
      <c r="N50" s="4"/>
      <c r="O50" s="4"/>
      <c r="Q50" s="4"/>
      <c r="S50" s="17">
        <f t="shared" si="0"/>
        <v>17</v>
      </c>
      <c r="T50" s="16"/>
      <c r="U50" s="7" t="s">
        <v>142</v>
      </c>
    </row>
    <row r="51" spans="1:21" x14ac:dyDescent="0.25">
      <c r="A51" s="20" t="s">
        <v>24</v>
      </c>
      <c r="B51" s="4"/>
      <c r="C51" s="4">
        <f>('Spec. Midtvestcup'!U50)*-1</f>
        <v>35</v>
      </c>
      <c r="E51" s="4"/>
      <c r="F51" s="4"/>
      <c r="H51" s="4"/>
      <c r="I51" s="4"/>
      <c r="K51" s="4"/>
      <c r="L51" s="4"/>
      <c r="N51" s="4"/>
      <c r="O51" s="4"/>
      <c r="Q51" s="4"/>
      <c r="S51" s="17">
        <f t="shared" si="0"/>
        <v>35</v>
      </c>
      <c r="T51" s="16"/>
      <c r="U51" s="7"/>
    </row>
    <row r="52" spans="1:21" x14ac:dyDescent="0.25">
      <c r="A52" s="45" t="s">
        <v>137</v>
      </c>
      <c r="B52" s="4"/>
      <c r="C52" s="4"/>
      <c r="E52" s="4"/>
      <c r="F52" s="4"/>
      <c r="H52" s="4"/>
      <c r="I52" s="4"/>
      <c r="K52" s="4"/>
      <c r="L52" s="4"/>
      <c r="N52" s="4"/>
      <c r="O52" s="4"/>
      <c r="Q52" s="4"/>
      <c r="S52" s="17">
        <f t="shared" si="0"/>
        <v>0</v>
      </c>
      <c r="T52" s="16"/>
      <c r="U52" s="7"/>
    </row>
    <row r="53" spans="1:21" x14ac:dyDescent="0.25">
      <c r="A53" s="20" t="s">
        <v>42</v>
      </c>
      <c r="B53" s="4"/>
      <c r="C53" s="4">
        <f>('Spec. Midtvestcup'!U51)*-1</f>
        <v>-55</v>
      </c>
      <c r="E53" s="4"/>
      <c r="F53" s="4"/>
      <c r="H53" s="4"/>
      <c r="I53" s="4"/>
      <c r="K53" s="4"/>
      <c r="L53" s="4"/>
      <c r="N53" s="4"/>
      <c r="O53" s="4"/>
      <c r="Q53" s="4"/>
      <c r="S53" s="17">
        <f t="shared" si="0"/>
        <v>-55</v>
      </c>
      <c r="T53" s="16"/>
      <c r="U53" s="7"/>
    </row>
    <row r="54" spans="1:21" x14ac:dyDescent="0.25">
      <c r="A54" s="20" t="s">
        <v>61</v>
      </c>
      <c r="B54" s="4"/>
      <c r="C54" s="4">
        <f>('Spec. Midtvestcup'!U52)*-1</f>
        <v>-200</v>
      </c>
      <c r="E54" s="15"/>
      <c r="F54" s="4"/>
      <c r="H54" s="4"/>
      <c r="I54" s="4"/>
      <c r="K54" s="4"/>
      <c r="L54" s="4"/>
      <c r="N54" s="4"/>
      <c r="O54" s="4"/>
      <c r="Q54" s="4"/>
      <c r="S54" s="17">
        <f t="shared" si="0"/>
        <v>-200</v>
      </c>
      <c r="T54" s="16"/>
      <c r="U54" s="7"/>
    </row>
    <row r="55" spans="1:21" x14ac:dyDescent="0.25">
      <c r="A55" s="20" t="s">
        <v>25</v>
      </c>
      <c r="B55" s="4"/>
      <c r="C55" s="4">
        <f>('Spec. Midtvestcup'!U53)*-1</f>
        <v>17</v>
      </c>
      <c r="E55" s="4"/>
      <c r="F55" s="4"/>
      <c r="H55" s="4"/>
      <c r="I55" s="4"/>
      <c r="K55" s="4"/>
      <c r="L55" s="4"/>
      <c r="N55" s="4"/>
      <c r="O55" s="4"/>
      <c r="Q55" s="4"/>
      <c r="S55" s="17">
        <f t="shared" si="0"/>
        <v>17</v>
      </c>
      <c r="T55" s="16"/>
      <c r="U55" s="7"/>
    </row>
    <row r="56" spans="1:21" x14ac:dyDescent="0.25">
      <c r="A56" s="20" t="s">
        <v>62</v>
      </c>
      <c r="B56" s="4"/>
      <c r="C56" s="4">
        <f>('Spec. Midtvestcup'!U54)*-1</f>
        <v>-215</v>
      </c>
      <c r="E56" s="4"/>
      <c r="F56" s="4"/>
      <c r="H56" s="4"/>
      <c r="I56" s="4"/>
      <c r="K56" s="4"/>
      <c r="L56" s="4"/>
      <c r="N56" s="4"/>
      <c r="O56" s="4">
        <v>86</v>
      </c>
      <c r="Q56" s="4"/>
      <c r="S56" s="17">
        <f t="shared" si="0"/>
        <v>-129</v>
      </c>
      <c r="T56" s="16"/>
      <c r="U56" s="7"/>
    </row>
    <row r="57" spans="1:21" x14ac:dyDescent="0.25">
      <c r="A57" s="20" t="s">
        <v>74</v>
      </c>
      <c r="B57" s="4"/>
      <c r="C57" s="4">
        <f>('Spec. Midtvestcup'!U55)*-1</f>
        <v>47.5</v>
      </c>
      <c r="E57" s="4"/>
      <c r="F57" s="4"/>
      <c r="H57" s="4"/>
      <c r="I57" s="4"/>
      <c r="K57" s="4"/>
      <c r="L57" s="4"/>
      <c r="N57" s="4"/>
      <c r="O57" s="4">
        <v>-75</v>
      </c>
      <c r="Q57" s="4"/>
      <c r="S57" s="17">
        <f t="shared" si="0"/>
        <v>-27.5</v>
      </c>
      <c r="T57" s="16"/>
      <c r="U57" s="7"/>
    </row>
    <row r="58" spans="1:21" x14ac:dyDescent="0.25">
      <c r="A58" s="20" t="s">
        <v>26</v>
      </c>
      <c r="B58" s="4"/>
      <c r="C58" s="4">
        <f>('Spec. Midtvestcup'!U56)*-1</f>
        <v>-55</v>
      </c>
      <c r="E58" s="4"/>
      <c r="F58" s="4"/>
      <c r="H58" s="4">
        <f>H32</f>
        <v>75.2</v>
      </c>
      <c r="I58" s="4"/>
      <c r="K58" s="4"/>
      <c r="L58" s="4"/>
      <c r="N58" s="4"/>
      <c r="O58" s="4">
        <v>61</v>
      </c>
      <c r="Q58" s="4"/>
      <c r="S58" s="17">
        <f t="shared" si="0"/>
        <v>81.2</v>
      </c>
      <c r="T58" s="16"/>
      <c r="U58" s="7"/>
    </row>
    <row r="59" spans="1:21" x14ac:dyDescent="0.25">
      <c r="A59" s="20" t="s">
        <v>75</v>
      </c>
      <c r="B59" s="4"/>
      <c r="C59" s="4">
        <f>('Spec. Midtvestcup'!U57)*-1</f>
        <v>90</v>
      </c>
      <c r="E59" s="4"/>
      <c r="F59" s="4"/>
      <c r="H59" s="4"/>
      <c r="I59" s="4"/>
      <c r="K59" s="4">
        <f>K43</f>
        <v>307.20000000000005</v>
      </c>
      <c r="L59" s="4"/>
      <c r="N59" s="4"/>
      <c r="O59" s="4"/>
      <c r="Q59" s="4"/>
      <c r="S59" s="17">
        <f t="shared" si="0"/>
        <v>397.20000000000005</v>
      </c>
      <c r="T59" s="16"/>
      <c r="U59" s="7"/>
    </row>
    <row r="60" spans="1:21" x14ac:dyDescent="0.25">
      <c r="A60" s="20" t="s">
        <v>43</v>
      </c>
      <c r="B60" s="4"/>
      <c r="C60" s="4">
        <f>('Spec. Midtvestcup'!U58)*-1</f>
        <v>17</v>
      </c>
      <c r="E60" s="15"/>
      <c r="F60" s="4"/>
      <c r="H60" s="4"/>
      <c r="I60" s="4"/>
      <c r="K60" s="4"/>
      <c r="L60" s="4"/>
      <c r="N60" s="4"/>
      <c r="O60" s="4">
        <v>86</v>
      </c>
      <c r="Q60" s="4"/>
      <c r="S60" s="17">
        <f t="shared" si="0"/>
        <v>103</v>
      </c>
      <c r="T60" s="16"/>
      <c r="U60" s="7"/>
    </row>
    <row r="61" spans="1:21" x14ac:dyDescent="0.25">
      <c r="A61" s="20" t="s">
        <v>44</v>
      </c>
      <c r="B61" s="4"/>
      <c r="C61" s="4">
        <f>('Spec. Midtvestcup'!U59)*-1</f>
        <v>-55</v>
      </c>
      <c r="E61" s="4"/>
      <c r="F61" s="4"/>
      <c r="H61" s="4"/>
      <c r="I61" s="4"/>
      <c r="K61" s="4"/>
      <c r="L61" s="4"/>
      <c r="N61" s="4"/>
      <c r="O61" s="4"/>
      <c r="Q61" s="4"/>
      <c r="S61" s="17">
        <f t="shared" si="0"/>
        <v>-55</v>
      </c>
      <c r="T61" s="16"/>
      <c r="U61" s="7"/>
    </row>
    <row r="62" spans="1:21" x14ac:dyDescent="0.25">
      <c r="A62" s="20" t="s">
        <v>27</v>
      </c>
      <c r="B62" s="4"/>
      <c r="C62" s="4">
        <f>('Spec. Midtvestcup'!U60)*-1</f>
        <v>90</v>
      </c>
      <c r="E62" s="4"/>
      <c r="F62" s="4"/>
      <c r="H62" s="4"/>
      <c r="I62" s="4"/>
      <c r="K62" s="4">
        <f>K59/2</f>
        <v>153.60000000000002</v>
      </c>
      <c r="L62" s="4">
        <v>-48</v>
      </c>
      <c r="N62" s="4"/>
      <c r="O62" s="4"/>
      <c r="Q62" s="4"/>
      <c r="S62" s="17">
        <f t="shared" si="0"/>
        <v>195.60000000000002</v>
      </c>
      <c r="T62" s="16"/>
      <c r="U62" s="7" t="s">
        <v>119</v>
      </c>
    </row>
    <row r="63" spans="1:21" x14ac:dyDescent="0.25">
      <c r="A63" s="20" t="s">
        <v>45</v>
      </c>
      <c r="B63" s="4"/>
      <c r="C63" s="4">
        <f>('Spec. Midtvestcup'!U61)*-1</f>
        <v>-55</v>
      </c>
      <c r="E63" s="4"/>
      <c r="F63" s="4"/>
      <c r="H63" s="4"/>
      <c r="I63" s="4"/>
      <c r="K63" s="4"/>
      <c r="L63" s="4"/>
      <c r="N63" s="4"/>
      <c r="O63" s="4">
        <v>61</v>
      </c>
      <c r="Q63" s="4"/>
      <c r="S63" s="17">
        <f t="shared" si="0"/>
        <v>6</v>
      </c>
      <c r="T63" s="16"/>
      <c r="U63" s="7"/>
    </row>
    <row r="64" spans="1:21" x14ac:dyDescent="0.25">
      <c r="A64" s="20" t="s">
        <v>28</v>
      </c>
      <c r="B64" s="4"/>
      <c r="C64" s="4">
        <f>('Spec. Midtvestcup'!U62)*-1</f>
        <v>35</v>
      </c>
      <c r="E64" s="15"/>
      <c r="F64" s="4"/>
      <c r="H64" s="4"/>
      <c r="I64" s="4"/>
      <c r="K64" s="4"/>
      <c r="L64" s="4"/>
      <c r="N64" s="4"/>
      <c r="O64" s="4"/>
      <c r="Q64" s="4"/>
      <c r="S64" s="17">
        <f t="shared" si="0"/>
        <v>35</v>
      </c>
      <c r="T64" s="16"/>
      <c r="U64" s="7"/>
    </row>
    <row r="65" spans="1:21" x14ac:dyDescent="0.25">
      <c r="A65" s="20" t="s">
        <v>29</v>
      </c>
      <c r="B65" s="4"/>
      <c r="C65" s="4">
        <f>('Spec. Midtvestcup'!U63)*-1</f>
        <v>17</v>
      </c>
      <c r="E65" s="4"/>
      <c r="F65" s="4"/>
      <c r="H65" s="4"/>
      <c r="I65" s="4"/>
      <c r="K65" s="4"/>
      <c r="L65" s="4"/>
      <c r="N65" s="4"/>
      <c r="O65" s="4"/>
      <c r="Q65" s="4"/>
      <c r="S65" s="17">
        <f t="shared" si="0"/>
        <v>17</v>
      </c>
      <c r="T65" s="16"/>
      <c r="U65" s="7"/>
    </row>
    <row r="66" spans="1:21" x14ac:dyDescent="0.25">
      <c r="A66" s="20" t="s">
        <v>76</v>
      </c>
      <c r="B66" s="4"/>
      <c r="C66" s="4">
        <f>('Spec. Midtvestcup'!U64)*-1</f>
        <v>-55</v>
      </c>
      <c r="E66" s="4"/>
      <c r="F66" s="4"/>
      <c r="H66" s="4">
        <f>H10</f>
        <v>150.4</v>
      </c>
      <c r="I66" s="4"/>
      <c r="K66" s="4"/>
      <c r="L66" s="4"/>
      <c r="N66" s="4"/>
      <c r="O66" s="4"/>
      <c r="Q66" s="4"/>
      <c r="S66" s="17">
        <f t="shared" si="0"/>
        <v>95.4</v>
      </c>
      <c r="T66" s="16"/>
      <c r="U66" s="7"/>
    </row>
    <row r="67" spans="1:21" x14ac:dyDescent="0.25">
      <c r="A67" s="20" t="s">
        <v>30</v>
      </c>
      <c r="B67" s="4"/>
      <c r="C67" s="4">
        <f>('Spec. Midtvestcup'!U65)*-1</f>
        <v>17</v>
      </c>
      <c r="E67" s="15"/>
      <c r="F67" s="4"/>
      <c r="H67" s="4"/>
      <c r="I67" s="4"/>
      <c r="K67" s="4"/>
      <c r="L67" s="4"/>
      <c r="N67" s="4"/>
      <c r="O67" s="4"/>
      <c r="Q67" s="4"/>
      <c r="S67" s="17">
        <f t="shared" si="0"/>
        <v>17</v>
      </c>
      <c r="T67" s="16"/>
      <c r="U67" s="7"/>
    </row>
    <row r="68" spans="1:21" x14ac:dyDescent="0.25">
      <c r="A68" s="20" t="s">
        <v>77</v>
      </c>
      <c r="B68" s="4"/>
      <c r="C68" s="4">
        <f>('Spec. Midtvestcup'!U66)*-1</f>
        <v>80</v>
      </c>
      <c r="E68" s="4"/>
      <c r="F68" s="4"/>
      <c r="H68" s="4"/>
      <c r="I68" s="4"/>
      <c r="K68" s="4"/>
      <c r="L68" s="4"/>
      <c r="N68" s="4"/>
      <c r="O68" s="4"/>
      <c r="Q68" s="4"/>
      <c r="S68" s="17">
        <f t="shared" si="0"/>
        <v>80</v>
      </c>
      <c r="T68" s="16"/>
      <c r="U68" s="7"/>
    </row>
    <row r="69" spans="1:21" x14ac:dyDescent="0.25">
      <c r="A69" s="20" t="s">
        <v>78</v>
      </c>
      <c r="B69" s="4"/>
      <c r="C69" s="4">
        <f>('Spec. Midtvestcup'!U67)*-1</f>
        <v>-55</v>
      </c>
      <c r="E69" s="4"/>
      <c r="F69" s="4"/>
      <c r="H69" s="4">
        <f>H9</f>
        <v>75.2</v>
      </c>
      <c r="I69" s="4"/>
      <c r="K69" s="4"/>
      <c r="L69" s="4"/>
      <c r="N69" s="4"/>
      <c r="O69" s="4"/>
      <c r="Q69" s="4"/>
      <c r="S69" s="17">
        <f t="shared" si="0"/>
        <v>20.200000000000003</v>
      </c>
      <c r="T69" s="16"/>
      <c r="U69" s="7"/>
    </row>
    <row r="70" spans="1:21" x14ac:dyDescent="0.25">
      <c r="A70" s="20" t="s">
        <v>46</v>
      </c>
      <c r="B70" s="4"/>
      <c r="C70" s="4">
        <f>('Spec. Midtvestcup'!U68)*-1</f>
        <v>129.5</v>
      </c>
      <c r="E70" s="4"/>
      <c r="F70" s="4"/>
      <c r="H70" s="4">
        <f>H10</f>
        <v>150.4</v>
      </c>
      <c r="I70" s="4">
        <v>-47</v>
      </c>
      <c r="K70" s="4"/>
      <c r="L70" s="4"/>
      <c r="N70" s="4"/>
      <c r="O70" s="4"/>
      <c r="Q70" s="4"/>
      <c r="S70" s="17">
        <f>SUM(B70:R70)</f>
        <v>232.89999999999998</v>
      </c>
      <c r="T70" s="16"/>
      <c r="U70" s="7" t="s">
        <v>118</v>
      </c>
    </row>
    <row r="71" spans="1:21" x14ac:dyDescent="0.25">
      <c r="A71" s="20" t="s">
        <v>31</v>
      </c>
      <c r="B71" s="4"/>
      <c r="C71" s="4">
        <f>('Spec. Midtvestcup'!U69)*-1</f>
        <v>17</v>
      </c>
      <c r="E71" s="4"/>
      <c r="F71" s="4"/>
      <c r="H71" s="4"/>
      <c r="I71" s="4"/>
      <c r="K71" s="4"/>
      <c r="L71" s="4"/>
      <c r="N71" s="4"/>
      <c r="O71" s="4"/>
      <c r="Q71" s="4"/>
      <c r="S71" s="17">
        <f t="shared" ref="S71:S72" si="1">SUM(B71:R71)</f>
        <v>17</v>
      </c>
      <c r="T71" s="16"/>
      <c r="U71" s="7"/>
    </row>
    <row r="72" spans="1:21" x14ac:dyDescent="0.25">
      <c r="A72" s="20" t="s">
        <v>32</v>
      </c>
      <c r="B72" s="4"/>
      <c r="C72" s="4">
        <f>('Spec. Midtvestcup'!U70)*-1</f>
        <v>80</v>
      </c>
      <c r="E72" s="4">
        <v>147.19999999999999</v>
      </c>
      <c r="F72" s="4">
        <f>-3*55</f>
        <v>-165</v>
      </c>
      <c r="H72" s="4"/>
      <c r="I72" s="4"/>
      <c r="K72" s="4"/>
      <c r="L72" s="4"/>
      <c r="N72" s="4"/>
      <c r="O72" s="4"/>
      <c r="Q72" s="4"/>
      <c r="S72" s="17">
        <f t="shared" si="1"/>
        <v>62.199999999999989</v>
      </c>
      <c r="T72" s="16"/>
      <c r="U72" s="7"/>
    </row>
    <row r="73" spans="1:21" x14ac:dyDescent="0.25">
      <c r="A73" s="20" t="s">
        <v>33</v>
      </c>
      <c r="B73" s="4"/>
      <c r="C73" s="4">
        <f>('Spec. Midtvestcup'!U71)*-1</f>
        <v>-55</v>
      </c>
      <c r="E73" s="4"/>
      <c r="F73" s="4"/>
      <c r="H73" s="4"/>
      <c r="I73" s="4"/>
      <c r="K73" s="4"/>
      <c r="L73" s="4"/>
      <c r="N73" s="4"/>
      <c r="O73" s="4"/>
      <c r="Q73" s="4"/>
      <c r="S73" s="17">
        <f>SUM(B73:R73)</f>
        <v>-55</v>
      </c>
      <c r="T73" s="16"/>
      <c r="U73" s="7" t="s">
        <v>143</v>
      </c>
    </row>
    <row r="74" spans="1:21" x14ac:dyDescent="0.25">
      <c r="A74" s="2"/>
      <c r="B74" s="4"/>
      <c r="C74" s="4"/>
      <c r="E74" s="4"/>
      <c r="F74" s="4"/>
      <c r="H74" s="4"/>
      <c r="I74" s="4"/>
      <c r="K74" s="19"/>
      <c r="L74" s="4"/>
      <c r="N74" s="19"/>
      <c r="O74" s="4"/>
      <c r="Q74" s="4"/>
      <c r="S74" s="17">
        <f>SUM(B74:L74)</f>
        <v>0</v>
      </c>
      <c r="T74" s="16"/>
      <c r="U74" s="7"/>
    </row>
    <row r="75" spans="1:21" x14ac:dyDescent="0.25">
      <c r="A75" s="1" t="s">
        <v>34</v>
      </c>
      <c r="B75" s="14">
        <f>SUM(B4:B74)</f>
        <v>0</v>
      </c>
      <c r="C75" s="14">
        <f>SUM(C4:C74)</f>
        <v>1133.5</v>
      </c>
      <c r="E75" s="14">
        <f>SUM(E4:E74)</f>
        <v>1472</v>
      </c>
      <c r="F75" s="14">
        <f>SUM(F4:F74)</f>
        <v>53</v>
      </c>
      <c r="H75" s="14">
        <f>SUM(H4:H74)</f>
        <v>1607.4000000000003</v>
      </c>
      <c r="I75" s="14">
        <f>SUM(I4:I74)</f>
        <v>-168</v>
      </c>
      <c r="K75" s="14">
        <f>SUM(K4:K74)</f>
        <v>1843.2000000000003</v>
      </c>
      <c r="L75" s="14">
        <f>SUM(L4:L74)</f>
        <v>-144</v>
      </c>
      <c r="N75" s="14">
        <f>SUM(N4:N74)</f>
        <v>0</v>
      </c>
      <c r="O75" s="14">
        <f>SUM(O4:O74)</f>
        <v>297</v>
      </c>
      <c r="Q75" s="14">
        <f>SUM(Q4:Q74)</f>
        <v>0</v>
      </c>
      <c r="S75" s="14">
        <f>SUM(S4:S74)</f>
        <v>6094.0999999999976</v>
      </c>
      <c r="U75" s="2" t="s">
        <v>106</v>
      </c>
    </row>
    <row r="76" spans="1:21" x14ac:dyDescent="0.25">
      <c r="A76" s="1"/>
      <c r="H76" s="46"/>
    </row>
    <row r="77" spans="1:21" s="42" customFormat="1" x14ac:dyDescent="0.25">
      <c r="A77" s="41" t="s">
        <v>114</v>
      </c>
      <c r="C77" s="42">
        <v>65</v>
      </c>
      <c r="E77" s="42">
        <v>17</v>
      </c>
      <c r="H77" s="43">
        <v>37</v>
      </c>
      <c r="K77" s="43">
        <v>19</v>
      </c>
      <c r="N77" s="43">
        <v>35</v>
      </c>
      <c r="Q77" s="43"/>
      <c r="U77" s="44"/>
    </row>
    <row r="79" spans="1:21" x14ac:dyDescent="0.25">
      <c r="A79" t="s">
        <v>52</v>
      </c>
      <c r="B79">
        <v>44</v>
      </c>
      <c r="C79">
        <v>45</v>
      </c>
      <c r="E79">
        <v>92</v>
      </c>
      <c r="H79">
        <v>47</v>
      </c>
      <c r="K79">
        <v>96</v>
      </c>
      <c r="N79">
        <v>84</v>
      </c>
    </row>
    <row r="80" spans="1:21" x14ac:dyDescent="0.25">
      <c r="A80" t="s">
        <v>51</v>
      </c>
      <c r="B80">
        <v>1.6</v>
      </c>
      <c r="C80">
        <v>1.6</v>
      </c>
      <c r="E80">
        <v>1.6</v>
      </c>
      <c r="H80">
        <v>1.6</v>
      </c>
      <c r="K80">
        <v>1.6</v>
      </c>
      <c r="N80">
        <v>1.6</v>
      </c>
    </row>
    <row r="81" spans="1:21" x14ac:dyDescent="0.25">
      <c r="A81" t="s">
        <v>48</v>
      </c>
      <c r="B81" s="6"/>
      <c r="C81" s="6"/>
      <c r="E81" s="6"/>
      <c r="H81" s="6"/>
      <c r="K81" s="6"/>
      <c r="N81" s="6"/>
      <c r="Q81" s="6"/>
    </row>
    <row r="82" spans="1:21" s="12" customFormat="1" ht="15.75" thickBot="1" x14ac:dyDescent="0.3">
      <c r="A82" s="12" t="s">
        <v>53</v>
      </c>
      <c r="B82" s="18">
        <f>B79*B80</f>
        <v>70.400000000000006</v>
      </c>
      <c r="C82" s="18">
        <f>C79*C80*2</f>
        <v>144</v>
      </c>
      <c r="E82" s="18">
        <f>E79*E80*2</f>
        <v>294.40000000000003</v>
      </c>
      <c r="H82" s="18">
        <f>H79*H80*2</f>
        <v>150.4</v>
      </c>
      <c r="K82" s="18">
        <f>K79*K80*2</f>
        <v>307.20000000000005</v>
      </c>
      <c r="N82" s="18">
        <f>N79*N80*2</f>
        <v>268.8</v>
      </c>
      <c r="Q82" s="18">
        <f>Q79*Q80*2</f>
        <v>0</v>
      </c>
      <c r="U82" s="1"/>
    </row>
    <row r="83" spans="1:21" ht="15.75" thickTop="1" x14ac:dyDescent="0.25"/>
  </sheetData>
  <sortState ref="A4:S71">
    <sortCondition ref="A4"/>
  </sortState>
  <mergeCells count="6">
    <mergeCell ref="Q2:R2"/>
    <mergeCell ref="B2:C2"/>
    <mergeCell ref="H2:I2"/>
    <mergeCell ref="E2:F2"/>
    <mergeCell ref="K2:L2"/>
    <mergeCell ref="N2:O2"/>
  </mergeCells>
  <pageMargins left="0.23622047244094491" right="0.23622047244094491" top="0.74803149606299213" bottom="0.74803149606299213" header="0.31496062992125984" footer="0.31496062992125984"/>
  <pageSetup paperSize="9" scale="72" fitToHeight="0" orientation="landscape" r:id="rId1"/>
  <headerFooter>
    <oddFooter>&amp;C&amp;P&amp;R&amp;D</oddFooter>
  </headerFooter>
  <rowBreaks count="1" manualBreakCount="1"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80"/>
  <sheetViews>
    <sheetView topLeftCell="A43" workbookViewId="0">
      <selection activeCell="A20" sqref="A20"/>
    </sheetView>
  </sheetViews>
  <sheetFormatPr defaultRowHeight="15" x14ac:dyDescent="0.25"/>
  <cols>
    <col min="1" max="1" width="30" customWidth="1"/>
    <col min="2" max="2" width="10.140625" customWidth="1"/>
    <col min="3" max="3" width="6.140625" customWidth="1"/>
    <col min="4" max="5" width="9" customWidth="1"/>
    <col min="6" max="7" width="7.42578125" customWidth="1"/>
    <col min="8" max="8" width="10.28515625" style="23" customWidth="1"/>
    <col min="9" max="9" width="13" style="23" customWidth="1"/>
    <col min="10" max="10" width="8.42578125" style="23" customWidth="1"/>
    <col min="11" max="11" width="17.140625" hidden="1" customWidth="1"/>
    <col min="12" max="13" width="12.5703125" customWidth="1"/>
    <col min="17" max="17" width="11.7109375" customWidth="1"/>
    <col min="18" max="18" width="10.5703125" customWidth="1"/>
    <col min="21" max="21" width="9.7109375" bestFit="1" customWidth="1"/>
    <col min="22" max="22" width="1.140625" customWidth="1"/>
    <col min="23" max="23" width="28.42578125" bestFit="1" customWidth="1"/>
  </cols>
  <sheetData>
    <row r="1" spans="1:111" ht="33.75" customHeight="1" x14ac:dyDescent="0.5">
      <c r="A1" s="21" t="s">
        <v>123</v>
      </c>
      <c r="B1" s="21"/>
      <c r="C1" s="21"/>
      <c r="D1" s="21"/>
      <c r="E1" s="21"/>
      <c r="F1" s="21"/>
      <c r="G1" s="21"/>
      <c r="H1" s="22"/>
      <c r="I1" s="22"/>
    </row>
    <row r="2" spans="1:111" ht="7.5" customHeight="1" x14ac:dyDescent="0.25">
      <c r="B2" s="24"/>
    </row>
    <row r="3" spans="1:111" ht="75" x14ac:dyDescent="0.25">
      <c r="A3" s="7" t="s">
        <v>0</v>
      </c>
      <c r="B3" s="25" t="s">
        <v>79</v>
      </c>
      <c r="C3" s="25" t="s">
        <v>80</v>
      </c>
      <c r="D3" s="25" t="s">
        <v>81</v>
      </c>
      <c r="E3" s="25" t="s">
        <v>82</v>
      </c>
      <c r="F3" s="25" t="s">
        <v>83</v>
      </c>
      <c r="G3" s="25" t="s">
        <v>84</v>
      </c>
      <c r="H3" s="26" t="s">
        <v>85</v>
      </c>
      <c r="I3" s="26" t="s">
        <v>86</v>
      </c>
      <c r="J3" s="26" t="s">
        <v>87</v>
      </c>
      <c r="K3" s="25" t="s">
        <v>88</v>
      </c>
      <c r="L3" s="25" t="s">
        <v>89</v>
      </c>
      <c r="M3" s="25" t="s">
        <v>90</v>
      </c>
      <c r="N3" s="25" t="s">
        <v>91</v>
      </c>
      <c r="O3" s="26" t="s">
        <v>92</v>
      </c>
      <c r="P3" s="26" t="s">
        <v>93</v>
      </c>
      <c r="Q3" s="26" t="s">
        <v>94</v>
      </c>
      <c r="R3" s="26" t="s">
        <v>95</v>
      </c>
      <c r="S3" s="26" t="s">
        <v>96</v>
      </c>
      <c r="T3" s="26" t="s">
        <v>97</v>
      </c>
      <c r="U3" s="26" t="s">
        <v>98</v>
      </c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</row>
    <row r="4" spans="1:111" ht="15.75" customHeight="1" x14ac:dyDescent="0.25">
      <c r="A4" s="27" t="s">
        <v>1</v>
      </c>
      <c r="B4" s="28">
        <v>2003</v>
      </c>
      <c r="C4" s="28" t="s">
        <v>101</v>
      </c>
      <c r="D4" s="29">
        <v>-45</v>
      </c>
      <c r="E4" s="29">
        <v>-45</v>
      </c>
      <c r="F4" s="29">
        <v>22.5</v>
      </c>
      <c r="G4" s="29">
        <v>22.5</v>
      </c>
      <c r="H4" s="30">
        <v>-72</v>
      </c>
      <c r="I4" s="30"/>
      <c r="J4" s="30"/>
      <c r="K4" s="30">
        <v>3</v>
      </c>
      <c r="L4" s="29"/>
      <c r="M4" s="29"/>
      <c r="N4" s="29">
        <v>80</v>
      </c>
      <c r="O4" s="30">
        <v>10</v>
      </c>
      <c r="P4" s="30">
        <v>10</v>
      </c>
      <c r="Q4" s="30"/>
      <c r="R4" s="30"/>
      <c r="S4" s="30"/>
      <c r="T4" s="30"/>
      <c r="U4" s="30">
        <f t="shared" ref="U4:U35" si="0">D4+E4+F4+G4+H4+I4+J4+L4+M4+N4+O4+P4+Q4+R4+S4+T4</f>
        <v>-17</v>
      </c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</row>
    <row r="5" spans="1:111" ht="15.75" customHeight="1" x14ac:dyDescent="0.25">
      <c r="A5" s="27" t="s">
        <v>2</v>
      </c>
      <c r="B5" s="28">
        <v>1997</v>
      </c>
      <c r="C5" s="28" t="s">
        <v>99</v>
      </c>
      <c r="D5" s="29">
        <v>-45</v>
      </c>
      <c r="E5" s="29">
        <v>-45</v>
      </c>
      <c r="F5" s="29"/>
      <c r="G5" s="29"/>
      <c r="H5" s="30"/>
      <c r="I5" s="30"/>
      <c r="J5" s="30"/>
      <c r="K5" s="30"/>
      <c r="L5" s="29"/>
      <c r="M5" s="29"/>
      <c r="N5" s="29"/>
      <c r="O5" s="30">
        <v>10</v>
      </c>
      <c r="P5" s="30"/>
      <c r="Q5" s="30"/>
      <c r="R5" s="30"/>
      <c r="S5" s="30"/>
      <c r="T5" s="30"/>
      <c r="U5" s="30">
        <f t="shared" si="0"/>
        <v>-80</v>
      </c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</row>
    <row r="6" spans="1:111" ht="15.75" customHeight="1" x14ac:dyDescent="0.25">
      <c r="A6" s="31" t="s">
        <v>35</v>
      </c>
      <c r="B6" s="32">
        <v>2000</v>
      </c>
      <c r="C6" s="32" t="s">
        <v>100</v>
      </c>
      <c r="D6" s="33">
        <v>-45</v>
      </c>
      <c r="E6" s="33">
        <v>-45</v>
      </c>
      <c r="F6" s="33">
        <v>22.5</v>
      </c>
      <c r="G6" s="33">
        <v>22.5</v>
      </c>
      <c r="H6" s="34"/>
      <c r="I6" s="34"/>
      <c r="J6" s="34"/>
      <c r="K6" s="34">
        <v>4</v>
      </c>
      <c r="L6" s="34">
        <v>-55</v>
      </c>
      <c r="M6" s="34"/>
      <c r="N6" s="33">
        <v>80</v>
      </c>
      <c r="O6" s="34">
        <v>10</v>
      </c>
      <c r="P6" s="34">
        <v>10</v>
      </c>
      <c r="Q6" s="34"/>
      <c r="R6" s="34">
        <v>15</v>
      </c>
      <c r="S6" s="34"/>
      <c r="T6" s="34"/>
      <c r="U6" s="34">
        <f t="shared" si="0"/>
        <v>15</v>
      </c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</row>
    <row r="7" spans="1:111" ht="15.75" customHeight="1" x14ac:dyDescent="0.25">
      <c r="A7" s="27" t="s">
        <v>3</v>
      </c>
      <c r="B7" s="28">
        <v>1996</v>
      </c>
      <c r="C7" s="28" t="s">
        <v>99</v>
      </c>
      <c r="D7" s="29">
        <v>-45</v>
      </c>
      <c r="E7" s="29">
        <v>-45</v>
      </c>
      <c r="F7" s="29">
        <v>22.5</v>
      </c>
      <c r="G7" s="29">
        <v>22.5</v>
      </c>
      <c r="H7" s="30"/>
      <c r="I7" s="30"/>
      <c r="J7" s="30"/>
      <c r="K7" s="30"/>
      <c r="L7" s="29"/>
      <c r="M7" s="29"/>
      <c r="N7" s="29"/>
      <c r="O7" s="30">
        <v>10</v>
      </c>
      <c r="P7" s="30"/>
      <c r="Q7" s="30"/>
      <c r="R7" s="30"/>
      <c r="S7" s="30"/>
      <c r="T7" s="30"/>
      <c r="U7" s="30">
        <f t="shared" si="0"/>
        <v>-35</v>
      </c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</row>
    <row r="8" spans="1:111" ht="15.75" customHeight="1" x14ac:dyDescent="0.25">
      <c r="A8" s="31" t="s">
        <v>69</v>
      </c>
      <c r="B8" s="32">
        <v>2005</v>
      </c>
      <c r="C8" s="32" t="s">
        <v>101</v>
      </c>
      <c r="D8" s="33">
        <v>-45</v>
      </c>
      <c r="E8" s="33">
        <v>-45</v>
      </c>
      <c r="F8" s="33">
        <v>22.5</v>
      </c>
      <c r="G8" s="33">
        <v>22.5</v>
      </c>
      <c r="H8" s="34"/>
      <c r="I8" s="34"/>
      <c r="J8" s="34">
        <v>-72</v>
      </c>
      <c r="K8" s="34">
        <v>4</v>
      </c>
      <c r="L8" s="33"/>
      <c r="M8" s="33"/>
      <c r="N8" s="33">
        <v>80</v>
      </c>
      <c r="O8" s="34">
        <v>10</v>
      </c>
      <c r="P8" s="34">
        <v>10</v>
      </c>
      <c r="Q8" s="34"/>
      <c r="R8" s="34"/>
      <c r="S8" s="34"/>
      <c r="T8" s="34"/>
      <c r="U8" s="34">
        <f t="shared" si="0"/>
        <v>-17</v>
      </c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</row>
    <row r="9" spans="1:111" ht="15.75" customHeight="1" x14ac:dyDescent="0.25">
      <c r="A9" s="27" t="s">
        <v>36</v>
      </c>
      <c r="B9" s="28">
        <v>2001</v>
      </c>
      <c r="C9" s="28" t="s">
        <v>101</v>
      </c>
      <c r="D9" s="29">
        <v>-45</v>
      </c>
      <c r="E9" s="29">
        <v>-45</v>
      </c>
      <c r="F9" s="38"/>
      <c r="G9" s="38"/>
      <c r="H9" s="30"/>
      <c r="I9" s="30"/>
      <c r="J9" s="30"/>
      <c r="K9" s="30"/>
      <c r="L9" s="29"/>
      <c r="M9" s="29"/>
      <c r="N9" s="38">
        <v>80</v>
      </c>
      <c r="O9" s="30">
        <v>10</v>
      </c>
      <c r="P9" s="30"/>
      <c r="Q9" s="30"/>
      <c r="R9" s="30">
        <v>45</v>
      </c>
      <c r="S9" s="30"/>
      <c r="T9" s="30"/>
      <c r="U9" s="30">
        <f t="shared" si="0"/>
        <v>45</v>
      </c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</row>
    <row r="10" spans="1:111" ht="15.75" customHeight="1" x14ac:dyDescent="0.25">
      <c r="A10" s="27" t="s">
        <v>37</v>
      </c>
      <c r="B10" s="28">
        <v>2000</v>
      </c>
      <c r="C10" s="28" t="s">
        <v>101</v>
      </c>
      <c r="D10" s="29">
        <v>-45</v>
      </c>
      <c r="E10" s="29">
        <v>-45</v>
      </c>
      <c r="F10" s="29">
        <v>22.5</v>
      </c>
      <c r="G10" s="29">
        <v>22.5</v>
      </c>
      <c r="H10" s="30">
        <v>-72</v>
      </c>
      <c r="I10" s="30"/>
      <c r="J10" s="30"/>
      <c r="K10" s="30">
        <v>2</v>
      </c>
      <c r="L10" s="29"/>
      <c r="M10" s="29"/>
      <c r="N10" s="29">
        <v>80</v>
      </c>
      <c r="O10" s="30">
        <v>10</v>
      </c>
      <c r="P10" s="30">
        <v>10</v>
      </c>
      <c r="Q10" s="30"/>
      <c r="R10" s="30"/>
      <c r="S10" s="30"/>
      <c r="T10" s="30"/>
      <c r="U10" s="30">
        <f t="shared" si="0"/>
        <v>-17</v>
      </c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</row>
    <row r="11" spans="1:111" ht="15.75" customHeight="1" x14ac:dyDescent="0.25">
      <c r="A11" s="31" t="s">
        <v>4</v>
      </c>
      <c r="B11" s="32">
        <v>1994</v>
      </c>
      <c r="C11" s="32" t="s">
        <v>99</v>
      </c>
      <c r="D11" s="33">
        <v>-45</v>
      </c>
      <c r="E11" s="33">
        <v>-45</v>
      </c>
      <c r="F11" s="33">
        <v>0</v>
      </c>
      <c r="G11" s="33">
        <v>0</v>
      </c>
      <c r="H11" s="34">
        <v>-72</v>
      </c>
      <c r="I11" s="34"/>
      <c r="J11" s="34">
        <v>-72</v>
      </c>
      <c r="K11" s="34"/>
      <c r="L11" s="33"/>
      <c r="M11" s="33"/>
      <c r="N11" s="33"/>
      <c r="O11" s="34"/>
      <c r="P11" s="34"/>
      <c r="Q11" s="34"/>
      <c r="R11" s="34"/>
      <c r="S11" s="34"/>
      <c r="T11" s="34"/>
      <c r="U11" s="34">
        <f t="shared" si="0"/>
        <v>-234</v>
      </c>
      <c r="V11" s="2"/>
      <c r="W11" s="39" t="s">
        <v>112</v>
      </c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</row>
    <row r="12" spans="1:111" ht="24.75" customHeight="1" x14ac:dyDescent="0.25">
      <c r="A12" s="27" t="s">
        <v>5</v>
      </c>
      <c r="B12" s="28">
        <v>1998</v>
      </c>
      <c r="C12" s="28" t="s">
        <v>99</v>
      </c>
      <c r="D12" s="29">
        <v>-45</v>
      </c>
      <c r="E12" s="29">
        <v>-45</v>
      </c>
      <c r="F12" s="29">
        <v>22.5</v>
      </c>
      <c r="G12" s="29">
        <v>22.5</v>
      </c>
      <c r="H12" s="30"/>
      <c r="I12" s="30"/>
      <c r="J12" s="30"/>
      <c r="K12" s="30"/>
      <c r="L12" s="29"/>
      <c r="M12" s="29"/>
      <c r="N12" s="29"/>
      <c r="O12" s="30">
        <v>10</v>
      </c>
      <c r="P12" s="30"/>
      <c r="Q12" s="30"/>
      <c r="R12" s="30"/>
      <c r="S12" s="30"/>
      <c r="T12" s="30"/>
      <c r="U12" s="30">
        <f t="shared" si="0"/>
        <v>-35</v>
      </c>
      <c r="V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</row>
    <row r="13" spans="1:111" ht="15.75" customHeight="1" x14ac:dyDescent="0.25">
      <c r="A13" s="31" t="s">
        <v>58</v>
      </c>
      <c r="B13" s="32">
        <v>1995</v>
      </c>
      <c r="C13" s="32" t="s">
        <v>99</v>
      </c>
      <c r="D13" s="33">
        <v>-45</v>
      </c>
      <c r="E13" s="33">
        <v>-45</v>
      </c>
      <c r="F13" s="33">
        <v>22.5</v>
      </c>
      <c r="G13" s="33">
        <v>22.5</v>
      </c>
      <c r="H13" s="34"/>
      <c r="I13" s="34"/>
      <c r="J13" s="34"/>
      <c r="K13" s="34">
        <v>4</v>
      </c>
      <c r="L13" s="33"/>
      <c r="M13" s="33"/>
      <c r="N13" s="33"/>
      <c r="O13" s="34">
        <v>10</v>
      </c>
      <c r="P13" s="34"/>
      <c r="Q13" s="34"/>
      <c r="R13" s="34"/>
      <c r="S13" s="34">
        <v>-30</v>
      </c>
      <c r="T13" s="34"/>
      <c r="U13" s="34">
        <f t="shared" si="0"/>
        <v>-65</v>
      </c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</row>
    <row r="14" spans="1:111" ht="15.75" customHeight="1" x14ac:dyDescent="0.25">
      <c r="A14" s="31" t="s">
        <v>38</v>
      </c>
      <c r="B14" s="32">
        <v>2002</v>
      </c>
      <c r="C14" s="32" t="s">
        <v>101</v>
      </c>
      <c r="D14" s="33">
        <v>-45</v>
      </c>
      <c r="E14" s="33">
        <v>-45</v>
      </c>
      <c r="F14" s="33">
        <v>22.5</v>
      </c>
      <c r="G14" s="33"/>
      <c r="H14" s="34">
        <v>-72</v>
      </c>
      <c r="I14" s="34"/>
      <c r="J14" s="34"/>
      <c r="K14" s="34">
        <v>3</v>
      </c>
      <c r="L14" s="33"/>
      <c r="M14" s="33"/>
      <c r="N14" s="33">
        <v>80</v>
      </c>
      <c r="O14" s="34">
        <v>10</v>
      </c>
      <c r="P14" s="34">
        <v>10</v>
      </c>
      <c r="Q14" s="34"/>
      <c r="R14" s="34"/>
      <c r="S14" s="34"/>
      <c r="T14" s="34"/>
      <c r="U14" s="34">
        <f t="shared" si="0"/>
        <v>-39.5</v>
      </c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</row>
    <row r="15" spans="1:111" ht="15.75" customHeight="1" x14ac:dyDescent="0.25">
      <c r="A15" s="27" t="s">
        <v>63</v>
      </c>
      <c r="B15" s="28">
        <v>2001</v>
      </c>
      <c r="C15" s="28" t="s">
        <v>100</v>
      </c>
      <c r="D15" s="29">
        <v>-45</v>
      </c>
      <c r="E15" s="29">
        <v>-45</v>
      </c>
      <c r="F15" s="29">
        <v>22.5</v>
      </c>
      <c r="G15" s="29">
        <v>22.5</v>
      </c>
      <c r="H15" s="30">
        <v>-72</v>
      </c>
      <c r="I15" s="30"/>
      <c r="J15" s="30"/>
      <c r="K15" s="30"/>
      <c r="L15" s="30">
        <v>-55</v>
      </c>
      <c r="M15" s="30"/>
      <c r="N15" s="29">
        <v>80</v>
      </c>
      <c r="O15" s="30">
        <v>10</v>
      </c>
      <c r="P15" s="30">
        <v>10</v>
      </c>
      <c r="Q15" s="30"/>
      <c r="R15" s="30"/>
      <c r="S15" s="30"/>
      <c r="T15" s="30"/>
      <c r="U15" s="30">
        <f t="shared" si="0"/>
        <v>-72</v>
      </c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</row>
    <row r="16" spans="1:111" ht="15.75" customHeight="1" x14ac:dyDescent="0.25">
      <c r="A16" s="31" t="s">
        <v>7</v>
      </c>
      <c r="B16" s="32">
        <v>2000</v>
      </c>
      <c r="C16" s="32" t="s">
        <v>101</v>
      </c>
      <c r="D16" s="33">
        <v>-45</v>
      </c>
      <c r="E16" s="33">
        <v>-45</v>
      </c>
      <c r="F16" s="33">
        <v>22.5</v>
      </c>
      <c r="G16" s="33">
        <v>22.5</v>
      </c>
      <c r="H16" s="34"/>
      <c r="I16" s="34"/>
      <c r="J16" s="34"/>
      <c r="K16" s="34">
        <v>3</v>
      </c>
      <c r="L16" s="33"/>
      <c r="M16" s="33"/>
      <c r="N16" s="33">
        <v>80</v>
      </c>
      <c r="O16" s="34">
        <v>10</v>
      </c>
      <c r="P16" s="34">
        <v>10</v>
      </c>
      <c r="Q16" s="34"/>
      <c r="R16" s="34"/>
      <c r="S16" s="34"/>
      <c r="T16" s="34"/>
      <c r="U16" s="34">
        <f t="shared" si="0"/>
        <v>55</v>
      </c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</row>
    <row r="17" spans="1:111" ht="15.75" customHeight="1" x14ac:dyDescent="0.25">
      <c r="A17" s="27" t="s">
        <v>6</v>
      </c>
      <c r="B17" s="28">
        <v>1999</v>
      </c>
      <c r="C17" s="28" t="s">
        <v>99</v>
      </c>
      <c r="D17" s="29">
        <v>-45</v>
      </c>
      <c r="E17" s="29">
        <v>-45</v>
      </c>
      <c r="F17" s="29">
        <v>22.5</v>
      </c>
      <c r="G17" s="29">
        <v>22.5</v>
      </c>
      <c r="H17" s="30">
        <v>-72</v>
      </c>
      <c r="I17" s="30">
        <v>-72</v>
      </c>
      <c r="J17" s="30"/>
      <c r="K17" s="30">
        <v>3</v>
      </c>
      <c r="L17" s="29"/>
      <c r="M17" s="29"/>
      <c r="N17" s="29"/>
      <c r="O17" s="30">
        <v>10</v>
      </c>
      <c r="P17" s="30"/>
      <c r="Q17" s="30"/>
      <c r="R17" s="30"/>
      <c r="S17" s="30"/>
      <c r="T17" s="30"/>
      <c r="U17" s="30">
        <f t="shared" si="0"/>
        <v>-179</v>
      </c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</row>
    <row r="18" spans="1:111" ht="15.75" customHeight="1" x14ac:dyDescent="0.25">
      <c r="A18" s="31" t="s">
        <v>8</v>
      </c>
      <c r="B18" s="32">
        <v>1998</v>
      </c>
      <c r="C18" s="32" t="s">
        <v>99</v>
      </c>
      <c r="D18" s="33">
        <v>-45</v>
      </c>
      <c r="E18" s="33">
        <v>-45</v>
      </c>
      <c r="F18" s="33">
        <v>22.5</v>
      </c>
      <c r="G18" s="33">
        <v>22.5</v>
      </c>
      <c r="H18" s="34"/>
      <c r="I18" s="34"/>
      <c r="J18" s="34"/>
      <c r="K18" s="34"/>
      <c r="L18" s="33"/>
      <c r="M18" s="33"/>
      <c r="N18" s="33"/>
      <c r="O18" s="34">
        <v>10</v>
      </c>
      <c r="P18" s="34"/>
      <c r="Q18" s="34"/>
      <c r="R18" s="34"/>
      <c r="S18" s="34"/>
      <c r="T18" s="34"/>
      <c r="U18" s="34">
        <f t="shared" si="0"/>
        <v>-35</v>
      </c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</row>
    <row r="19" spans="1:111" ht="15.75" customHeight="1" x14ac:dyDescent="0.25">
      <c r="A19" s="31" t="s">
        <v>9</v>
      </c>
      <c r="B19" s="32">
        <v>1996</v>
      </c>
      <c r="C19" s="32" t="s">
        <v>99</v>
      </c>
      <c r="D19" s="33">
        <v>-45</v>
      </c>
      <c r="E19" s="33">
        <v>-45</v>
      </c>
      <c r="F19" s="33">
        <v>22.5</v>
      </c>
      <c r="G19" s="33">
        <v>22.5</v>
      </c>
      <c r="H19" s="34"/>
      <c r="I19" s="34">
        <v>-72</v>
      </c>
      <c r="J19" s="34"/>
      <c r="K19" s="34">
        <v>3</v>
      </c>
      <c r="L19" s="33"/>
      <c r="M19" s="33"/>
      <c r="N19" s="33"/>
      <c r="O19" s="34">
        <v>10</v>
      </c>
      <c r="P19" s="34"/>
      <c r="Q19" s="34"/>
      <c r="R19" s="34"/>
      <c r="S19" s="34"/>
      <c r="T19" s="34"/>
      <c r="U19" s="34">
        <f t="shared" si="0"/>
        <v>-107</v>
      </c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</row>
    <row r="20" spans="1:111" ht="15.75" customHeight="1" x14ac:dyDescent="0.25">
      <c r="A20" s="27" t="s">
        <v>65</v>
      </c>
      <c r="B20" s="28">
        <v>2003</v>
      </c>
      <c r="C20" s="28" t="s">
        <v>101</v>
      </c>
      <c r="D20" s="29">
        <v>-45</v>
      </c>
      <c r="E20" s="29">
        <v>-45</v>
      </c>
      <c r="F20" s="29">
        <v>22.5</v>
      </c>
      <c r="G20" s="29">
        <v>22.5</v>
      </c>
      <c r="H20" s="30">
        <v>-72</v>
      </c>
      <c r="I20" s="30"/>
      <c r="J20" s="30">
        <v>-72</v>
      </c>
      <c r="K20" s="30"/>
      <c r="L20" s="29"/>
      <c r="M20" s="29"/>
      <c r="N20" s="29">
        <v>80</v>
      </c>
      <c r="O20" s="30">
        <v>10</v>
      </c>
      <c r="P20" s="30">
        <v>10</v>
      </c>
      <c r="Q20" s="30"/>
      <c r="R20" s="30"/>
      <c r="S20" s="30"/>
      <c r="T20" s="30"/>
      <c r="U20" s="30">
        <f t="shared" si="0"/>
        <v>-89</v>
      </c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</row>
    <row r="21" spans="1:111" ht="15.75" customHeight="1" x14ac:dyDescent="0.25">
      <c r="A21" s="27" t="s">
        <v>10</v>
      </c>
      <c r="B21" s="28">
        <v>1998</v>
      </c>
      <c r="C21" s="28" t="s">
        <v>99</v>
      </c>
      <c r="D21" s="29">
        <v>-45</v>
      </c>
      <c r="E21" s="29">
        <v>-45</v>
      </c>
      <c r="F21" s="29">
        <v>22.5</v>
      </c>
      <c r="G21" s="29">
        <v>22.5</v>
      </c>
      <c r="H21" s="30"/>
      <c r="I21" s="30"/>
      <c r="J21" s="30"/>
      <c r="K21" s="30"/>
      <c r="L21" s="29"/>
      <c r="M21" s="29"/>
      <c r="N21" s="29">
        <v>-80</v>
      </c>
      <c r="O21" s="30">
        <v>10</v>
      </c>
      <c r="P21" s="30"/>
      <c r="Q21" s="30"/>
      <c r="R21" s="30"/>
      <c r="S21" s="30"/>
      <c r="T21" s="30"/>
      <c r="U21" s="30">
        <f t="shared" si="0"/>
        <v>-115</v>
      </c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</row>
    <row r="22" spans="1:111" ht="15.75" customHeight="1" x14ac:dyDescent="0.25">
      <c r="A22" s="31" t="s">
        <v>66</v>
      </c>
      <c r="B22" s="32">
        <v>2004</v>
      </c>
      <c r="C22" s="32" t="s">
        <v>101</v>
      </c>
      <c r="D22" s="33">
        <v>-45</v>
      </c>
      <c r="E22" s="33">
        <v>-45</v>
      </c>
      <c r="F22" s="33">
        <v>22.5</v>
      </c>
      <c r="G22" s="33">
        <v>22.5</v>
      </c>
      <c r="H22" s="34"/>
      <c r="I22" s="34"/>
      <c r="J22" s="34"/>
      <c r="K22" s="34">
        <v>3</v>
      </c>
      <c r="L22" s="33"/>
      <c r="M22" s="33"/>
      <c r="N22" s="33">
        <v>80</v>
      </c>
      <c r="O22" s="34">
        <v>10</v>
      </c>
      <c r="P22" s="34">
        <v>10</v>
      </c>
      <c r="Q22" s="34"/>
      <c r="R22" s="34"/>
      <c r="S22" s="34"/>
      <c r="T22" s="34"/>
      <c r="U22" s="34">
        <f t="shared" si="0"/>
        <v>55</v>
      </c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</row>
    <row r="23" spans="1:111" ht="15.75" customHeight="1" x14ac:dyDescent="0.25">
      <c r="A23" s="27" t="s">
        <v>70</v>
      </c>
      <c r="B23" s="28">
        <v>2004</v>
      </c>
      <c r="C23" s="28" t="s">
        <v>101</v>
      </c>
      <c r="D23" s="29">
        <v>-45</v>
      </c>
      <c r="E23" s="29">
        <v>-45</v>
      </c>
      <c r="F23" s="29">
        <v>22.5</v>
      </c>
      <c r="G23" s="29"/>
      <c r="H23" s="30">
        <v>-72</v>
      </c>
      <c r="I23" s="30"/>
      <c r="J23" s="30"/>
      <c r="K23" s="30">
        <v>4</v>
      </c>
      <c r="L23" s="29"/>
      <c r="M23" s="29"/>
      <c r="N23" s="29">
        <v>80</v>
      </c>
      <c r="O23" s="30">
        <v>10</v>
      </c>
      <c r="P23" s="30">
        <v>10</v>
      </c>
      <c r="Q23" s="30"/>
      <c r="R23" s="30"/>
      <c r="S23" s="30"/>
      <c r="T23" s="30"/>
      <c r="U23" s="30">
        <f t="shared" si="0"/>
        <v>-39.5</v>
      </c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</row>
    <row r="24" spans="1:111" ht="15.75" customHeight="1" x14ac:dyDescent="0.25">
      <c r="A24" s="31" t="s">
        <v>11</v>
      </c>
      <c r="B24" s="32">
        <v>1996</v>
      </c>
      <c r="C24" s="32" t="s">
        <v>99</v>
      </c>
      <c r="D24" s="33">
        <v>-45</v>
      </c>
      <c r="E24" s="33">
        <v>-45</v>
      </c>
      <c r="F24" s="33">
        <v>22.5</v>
      </c>
      <c r="G24" s="33">
        <v>22.5</v>
      </c>
      <c r="H24" s="34"/>
      <c r="I24" s="34"/>
      <c r="J24" s="34"/>
      <c r="K24" s="34"/>
      <c r="L24" s="33"/>
      <c r="M24" s="33"/>
      <c r="N24" s="33"/>
      <c r="O24" s="34">
        <v>10</v>
      </c>
      <c r="P24" s="34"/>
      <c r="Q24" s="34"/>
      <c r="R24" s="34"/>
      <c r="S24" s="34"/>
      <c r="T24" s="34"/>
      <c r="U24" s="34">
        <f t="shared" si="0"/>
        <v>-35</v>
      </c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</row>
    <row r="25" spans="1:111" ht="15.75" customHeight="1" x14ac:dyDescent="0.25">
      <c r="A25" s="31" t="s">
        <v>12</v>
      </c>
      <c r="B25" s="32">
        <v>2001</v>
      </c>
      <c r="C25" s="32" t="s">
        <v>101</v>
      </c>
      <c r="D25" s="33">
        <v>-45</v>
      </c>
      <c r="E25" s="33">
        <v>-45</v>
      </c>
      <c r="F25" s="33">
        <v>22.5</v>
      </c>
      <c r="G25" s="33">
        <v>22.5</v>
      </c>
      <c r="H25" s="34"/>
      <c r="I25" s="34"/>
      <c r="J25" s="34"/>
      <c r="K25" s="34">
        <v>4</v>
      </c>
      <c r="L25" s="33"/>
      <c r="M25" s="33"/>
      <c r="N25" s="33"/>
      <c r="O25" s="34">
        <v>10</v>
      </c>
      <c r="P25" s="34"/>
      <c r="Q25" s="34"/>
      <c r="R25" s="34"/>
      <c r="S25" s="34"/>
      <c r="T25" s="34"/>
      <c r="U25" s="34">
        <f t="shared" si="0"/>
        <v>-35</v>
      </c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</row>
    <row r="26" spans="1:111" ht="15.75" customHeight="1" x14ac:dyDescent="0.25">
      <c r="A26" s="31" t="s">
        <v>39</v>
      </c>
      <c r="B26" s="32">
        <v>2002</v>
      </c>
      <c r="C26" s="32" t="s">
        <v>100</v>
      </c>
      <c r="D26" s="33">
        <v>-45</v>
      </c>
      <c r="E26" s="33">
        <v>-45</v>
      </c>
      <c r="F26" s="33">
        <v>22.5</v>
      </c>
      <c r="G26" s="33">
        <v>22.5</v>
      </c>
      <c r="H26" s="34">
        <v>-72</v>
      </c>
      <c r="I26" s="34"/>
      <c r="J26" s="34"/>
      <c r="K26" s="34">
        <v>5</v>
      </c>
      <c r="L26" s="33"/>
      <c r="M26" s="33"/>
      <c r="N26" s="33">
        <v>80</v>
      </c>
      <c r="O26" s="34">
        <v>10</v>
      </c>
      <c r="P26" s="34">
        <v>10</v>
      </c>
      <c r="Q26" s="34"/>
      <c r="R26" s="34"/>
      <c r="S26" s="34"/>
      <c r="T26" s="34"/>
      <c r="U26" s="34">
        <f t="shared" si="0"/>
        <v>-17</v>
      </c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</row>
    <row r="27" spans="1:111" ht="15.75" customHeight="1" x14ac:dyDescent="0.25">
      <c r="A27" s="27" t="s">
        <v>67</v>
      </c>
      <c r="B27" s="28">
        <v>2004</v>
      </c>
      <c r="C27" s="28" t="s">
        <v>101</v>
      </c>
      <c r="D27" s="29">
        <v>-45</v>
      </c>
      <c r="E27" s="29">
        <v>-45</v>
      </c>
      <c r="F27" s="29">
        <v>22.5</v>
      </c>
      <c r="G27" s="29">
        <v>22.5</v>
      </c>
      <c r="H27" s="30">
        <v>-72</v>
      </c>
      <c r="I27" s="30"/>
      <c r="J27" s="30">
        <v>-72</v>
      </c>
      <c r="K27" s="30">
        <v>3</v>
      </c>
      <c r="L27" s="29"/>
      <c r="M27" s="29"/>
      <c r="N27" s="29">
        <v>80</v>
      </c>
      <c r="O27" s="30">
        <v>10</v>
      </c>
      <c r="P27" s="30">
        <v>10</v>
      </c>
      <c r="Q27" s="30"/>
      <c r="R27" s="30"/>
      <c r="S27" s="30"/>
      <c r="T27" s="30"/>
      <c r="U27" s="30">
        <f t="shared" si="0"/>
        <v>-89</v>
      </c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</row>
    <row r="28" spans="1:111" ht="15.75" customHeight="1" x14ac:dyDescent="0.25">
      <c r="A28" s="31" t="s">
        <v>13</v>
      </c>
      <c r="B28" s="32">
        <v>2001</v>
      </c>
      <c r="C28" s="32" t="s">
        <v>100</v>
      </c>
      <c r="D28" s="33">
        <v>-45</v>
      </c>
      <c r="E28" s="33">
        <v>-45</v>
      </c>
      <c r="F28" s="33">
        <v>22.5</v>
      </c>
      <c r="G28" s="33">
        <v>22.5</v>
      </c>
      <c r="H28" s="34">
        <v>-72</v>
      </c>
      <c r="I28" s="34"/>
      <c r="J28" s="34"/>
      <c r="K28" s="34">
        <v>3</v>
      </c>
      <c r="L28" s="33"/>
      <c r="M28" s="33"/>
      <c r="N28" s="33">
        <v>80</v>
      </c>
      <c r="O28" s="34">
        <v>10</v>
      </c>
      <c r="P28" s="34">
        <v>10</v>
      </c>
      <c r="Q28" s="34"/>
      <c r="R28" s="34"/>
      <c r="S28" s="34"/>
      <c r="T28" s="34"/>
      <c r="U28" s="34">
        <f t="shared" si="0"/>
        <v>-17</v>
      </c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</row>
    <row r="29" spans="1:111" ht="15.75" customHeight="1" x14ac:dyDescent="0.25">
      <c r="A29" s="27" t="s">
        <v>64</v>
      </c>
      <c r="B29" s="28">
        <v>2001</v>
      </c>
      <c r="C29" s="28" t="s">
        <v>100</v>
      </c>
      <c r="D29" s="29">
        <v>-45</v>
      </c>
      <c r="E29" s="29">
        <v>-45</v>
      </c>
      <c r="F29" s="29">
        <v>22.5</v>
      </c>
      <c r="G29" s="29">
        <v>22.5</v>
      </c>
      <c r="H29" s="30"/>
      <c r="I29" s="30"/>
      <c r="J29" s="30"/>
      <c r="K29" s="30"/>
      <c r="L29" s="29"/>
      <c r="M29" s="29"/>
      <c r="N29" s="29"/>
      <c r="O29" s="30">
        <v>10</v>
      </c>
      <c r="P29" s="40"/>
      <c r="Q29" s="30"/>
      <c r="R29" s="30"/>
      <c r="S29" s="30"/>
      <c r="T29" s="30"/>
      <c r="U29" s="30">
        <f t="shared" si="0"/>
        <v>-35</v>
      </c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</row>
    <row r="30" spans="1:111" ht="15.75" customHeight="1" x14ac:dyDescent="0.25">
      <c r="A30" s="27" t="s">
        <v>49</v>
      </c>
      <c r="B30" s="28">
        <v>1998</v>
      </c>
      <c r="C30" s="28" t="s">
        <v>99</v>
      </c>
      <c r="D30" s="29">
        <v>-45</v>
      </c>
      <c r="E30" s="29">
        <v>-45</v>
      </c>
      <c r="F30" s="29">
        <v>22.5</v>
      </c>
      <c r="G30" s="29">
        <v>22.5</v>
      </c>
      <c r="H30" s="30"/>
      <c r="I30" s="30"/>
      <c r="J30" s="30"/>
      <c r="K30" s="30">
        <v>5</v>
      </c>
      <c r="L30" s="29"/>
      <c r="M30" s="29"/>
      <c r="N30" s="29"/>
      <c r="O30" s="30">
        <v>10</v>
      </c>
      <c r="P30" s="30"/>
      <c r="Q30" s="30"/>
      <c r="R30" s="30"/>
      <c r="S30" s="30"/>
      <c r="T30" s="30"/>
      <c r="U30" s="30">
        <f t="shared" si="0"/>
        <v>-35</v>
      </c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</row>
    <row r="31" spans="1:111" ht="15.75" customHeight="1" x14ac:dyDescent="0.25">
      <c r="A31" s="31" t="s">
        <v>14</v>
      </c>
      <c r="B31" s="32">
        <v>1995</v>
      </c>
      <c r="C31" s="32" t="s">
        <v>99</v>
      </c>
      <c r="D31" s="33">
        <v>-45</v>
      </c>
      <c r="E31" s="33">
        <v>-45</v>
      </c>
      <c r="F31" s="33">
        <v>22.5</v>
      </c>
      <c r="G31" s="33">
        <v>22.5</v>
      </c>
      <c r="H31" s="34">
        <v>-72</v>
      </c>
      <c r="I31" s="34">
        <v>-72</v>
      </c>
      <c r="J31" s="34"/>
      <c r="K31" s="34">
        <v>4</v>
      </c>
      <c r="L31" s="33"/>
      <c r="M31" s="33"/>
      <c r="N31" s="33"/>
      <c r="O31" s="34">
        <v>10</v>
      </c>
      <c r="P31" s="34"/>
      <c r="Q31" s="34"/>
      <c r="R31" s="34"/>
      <c r="S31" s="34"/>
      <c r="T31" s="34"/>
      <c r="U31" s="34">
        <f t="shared" si="0"/>
        <v>-179</v>
      </c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</row>
    <row r="32" spans="1:111" ht="15.75" customHeight="1" x14ac:dyDescent="0.25">
      <c r="A32" s="27" t="s">
        <v>15</v>
      </c>
      <c r="B32" s="28">
        <v>1999</v>
      </c>
      <c r="C32" s="28" t="s">
        <v>100</v>
      </c>
      <c r="D32" s="29">
        <v>-45</v>
      </c>
      <c r="E32" s="29">
        <v>-45</v>
      </c>
      <c r="F32" s="29">
        <v>22.5</v>
      </c>
      <c r="G32" s="29">
        <v>22.5</v>
      </c>
      <c r="H32" s="30"/>
      <c r="I32" s="30"/>
      <c r="J32" s="30"/>
      <c r="K32" s="30">
        <v>3</v>
      </c>
      <c r="L32" s="29"/>
      <c r="M32" s="29"/>
      <c r="N32" s="29"/>
      <c r="O32" s="30">
        <v>10</v>
      </c>
      <c r="P32" s="30"/>
      <c r="Q32" s="30"/>
      <c r="R32" s="30"/>
      <c r="S32" s="30"/>
      <c r="T32" s="30"/>
      <c r="U32" s="30">
        <f t="shared" si="0"/>
        <v>-35</v>
      </c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</row>
    <row r="33" spans="1:111" ht="15.75" customHeight="1" x14ac:dyDescent="0.25">
      <c r="A33" s="31" t="s">
        <v>16</v>
      </c>
      <c r="B33" s="32">
        <v>1999</v>
      </c>
      <c r="C33" s="32" t="s">
        <v>100</v>
      </c>
      <c r="D33" s="33">
        <v>-45</v>
      </c>
      <c r="E33" s="33">
        <v>-45</v>
      </c>
      <c r="F33" s="33">
        <v>22.5</v>
      </c>
      <c r="G33" s="33">
        <v>22.5</v>
      </c>
      <c r="H33" s="34"/>
      <c r="I33" s="34"/>
      <c r="J33" s="34"/>
      <c r="K33" s="34">
        <v>4</v>
      </c>
      <c r="L33" s="33"/>
      <c r="M33" s="33"/>
      <c r="N33" s="33">
        <v>80</v>
      </c>
      <c r="O33" s="34">
        <v>10</v>
      </c>
      <c r="P33" s="34">
        <v>10</v>
      </c>
      <c r="Q33" s="34"/>
      <c r="R33" s="34"/>
      <c r="S33" s="34"/>
      <c r="T33" s="34"/>
      <c r="U33" s="34">
        <f t="shared" si="0"/>
        <v>55</v>
      </c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</row>
    <row r="34" spans="1:111" ht="15.75" customHeight="1" x14ac:dyDescent="0.25">
      <c r="A34" s="27" t="s">
        <v>17</v>
      </c>
      <c r="B34" s="28">
        <v>2001</v>
      </c>
      <c r="C34" s="28" t="s">
        <v>100</v>
      </c>
      <c r="D34" s="29">
        <v>-45</v>
      </c>
      <c r="E34" s="29">
        <v>-45</v>
      </c>
      <c r="F34" s="29">
        <v>22.5</v>
      </c>
      <c r="G34" s="29">
        <v>22.5</v>
      </c>
      <c r="H34" s="30">
        <v>-72</v>
      </c>
      <c r="I34" s="30"/>
      <c r="J34" s="30">
        <v>-72</v>
      </c>
      <c r="K34" s="30">
        <v>4</v>
      </c>
      <c r="L34" s="29"/>
      <c r="M34" s="29"/>
      <c r="N34" s="29">
        <v>80</v>
      </c>
      <c r="O34" s="30">
        <v>10</v>
      </c>
      <c r="P34" s="30">
        <v>10</v>
      </c>
      <c r="Q34" s="30"/>
      <c r="R34" s="30"/>
      <c r="S34" s="30"/>
      <c r="T34" s="30"/>
      <c r="U34" s="30">
        <f t="shared" si="0"/>
        <v>-89</v>
      </c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</row>
    <row r="35" spans="1:111" ht="15.75" customHeight="1" x14ac:dyDescent="0.25">
      <c r="A35" s="27" t="s">
        <v>40</v>
      </c>
      <c r="B35" s="28">
        <v>2003</v>
      </c>
      <c r="C35" s="28" t="s">
        <v>101</v>
      </c>
      <c r="D35" s="29">
        <v>-45</v>
      </c>
      <c r="E35" s="29">
        <v>-45</v>
      </c>
      <c r="F35" s="29">
        <v>22.5</v>
      </c>
      <c r="G35" s="29"/>
      <c r="H35" s="30"/>
      <c r="I35" s="30"/>
      <c r="J35" s="30"/>
      <c r="K35" s="30"/>
      <c r="L35" s="29"/>
      <c r="M35" s="29"/>
      <c r="N35" s="29">
        <v>80</v>
      </c>
      <c r="O35" s="30">
        <v>10</v>
      </c>
      <c r="P35" s="30">
        <v>10</v>
      </c>
      <c r="Q35" s="30"/>
      <c r="R35" s="30">
        <v>90</v>
      </c>
      <c r="S35" s="30"/>
      <c r="T35" s="30"/>
      <c r="U35" s="30">
        <f t="shared" si="0"/>
        <v>122.5</v>
      </c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</row>
    <row r="36" spans="1:111" ht="15.75" customHeight="1" x14ac:dyDescent="0.25">
      <c r="A36" s="31" t="s">
        <v>71</v>
      </c>
      <c r="B36" s="32">
        <v>2004</v>
      </c>
      <c r="C36" s="32" t="s">
        <v>101</v>
      </c>
      <c r="D36" s="33">
        <v>-45</v>
      </c>
      <c r="E36" s="33">
        <v>-45</v>
      </c>
      <c r="F36" s="33">
        <v>22.5</v>
      </c>
      <c r="G36" s="33">
        <v>22.5</v>
      </c>
      <c r="H36" s="34"/>
      <c r="I36" s="34"/>
      <c r="J36" s="34"/>
      <c r="K36" s="34">
        <v>2</v>
      </c>
      <c r="L36" s="33"/>
      <c r="M36" s="33"/>
      <c r="N36" s="33">
        <v>80</v>
      </c>
      <c r="O36" s="34">
        <v>10</v>
      </c>
      <c r="P36" s="34">
        <v>10</v>
      </c>
      <c r="Q36" s="34"/>
      <c r="R36" s="34"/>
      <c r="S36" s="34"/>
      <c r="T36" s="34"/>
      <c r="U36" s="34">
        <f t="shared" ref="U36:U67" si="1">D36+E36+F36+G36+H36+I36+J36+L36+M36+N36+O36+P36+Q36+R36+S36+T36</f>
        <v>55</v>
      </c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</row>
    <row r="37" spans="1:111" ht="15.75" customHeight="1" x14ac:dyDescent="0.25">
      <c r="A37" s="27" t="s">
        <v>59</v>
      </c>
      <c r="B37" s="28">
        <v>2001</v>
      </c>
      <c r="C37" s="28" t="s">
        <v>99</v>
      </c>
      <c r="D37" s="29">
        <v>-45</v>
      </c>
      <c r="E37" s="29">
        <v>-45</v>
      </c>
      <c r="F37" s="29"/>
      <c r="G37" s="29"/>
      <c r="H37" s="30"/>
      <c r="I37" s="30"/>
      <c r="J37" s="30"/>
      <c r="K37" s="30"/>
      <c r="L37" s="29"/>
      <c r="M37" s="29">
        <v>-90</v>
      </c>
      <c r="N37" s="29">
        <v>80</v>
      </c>
      <c r="O37" s="30">
        <v>10</v>
      </c>
      <c r="P37" s="30"/>
      <c r="Q37" s="30"/>
      <c r="R37" s="30"/>
      <c r="S37" s="30"/>
      <c r="T37" s="30"/>
      <c r="U37" s="30">
        <f t="shared" si="1"/>
        <v>-90</v>
      </c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</row>
    <row r="38" spans="1:111" ht="15.75" customHeight="1" x14ac:dyDescent="0.25">
      <c r="A38" s="31" t="s">
        <v>18</v>
      </c>
      <c r="B38" s="32">
        <v>2001</v>
      </c>
      <c r="C38" s="32" t="s">
        <v>100</v>
      </c>
      <c r="D38" s="33">
        <v>-45</v>
      </c>
      <c r="E38" s="33">
        <v>-45</v>
      </c>
      <c r="F38" s="33">
        <v>22.5</v>
      </c>
      <c r="G38" s="33">
        <v>22.5</v>
      </c>
      <c r="H38" s="34"/>
      <c r="I38" s="34"/>
      <c r="J38" s="34"/>
      <c r="K38" s="34">
        <v>3</v>
      </c>
      <c r="L38" s="34">
        <v>-55</v>
      </c>
      <c r="M38" s="34"/>
      <c r="N38" s="33">
        <v>80</v>
      </c>
      <c r="O38" s="34">
        <v>10</v>
      </c>
      <c r="P38" s="34">
        <v>10</v>
      </c>
      <c r="Q38" s="34"/>
      <c r="R38" s="34"/>
      <c r="S38" s="34"/>
      <c r="T38" s="34"/>
      <c r="U38" s="34">
        <f t="shared" si="1"/>
        <v>0</v>
      </c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</row>
    <row r="39" spans="1:111" ht="15.75" customHeight="1" x14ac:dyDescent="0.25">
      <c r="A39" s="27" t="s">
        <v>19</v>
      </c>
      <c r="B39" s="28">
        <v>1998</v>
      </c>
      <c r="C39" s="28" t="s">
        <v>99</v>
      </c>
      <c r="D39" s="29">
        <v>-45</v>
      </c>
      <c r="E39" s="29">
        <v>-45</v>
      </c>
      <c r="F39" s="29">
        <v>22.5</v>
      </c>
      <c r="G39" s="29">
        <v>22.5</v>
      </c>
      <c r="H39" s="30"/>
      <c r="I39" s="30"/>
      <c r="J39" s="30"/>
      <c r="K39" s="30"/>
      <c r="L39" s="29"/>
      <c r="M39" s="29"/>
      <c r="N39" s="29"/>
      <c r="O39" s="30">
        <v>10</v>
      </c>
      <c r="P39" s="30"/>
      <c r="Q39" s="30"/>
      <c r="R39" s="30"/>
      <c r="S39" s="30"/>
      <c r="T39" s="30"/>
      <c r="U39" s="30">
        <f t="shared" si="1"/>
        <v>-35</v>
      </c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</row>
    <row r="40" spans="1:111" ht="26.25" customHeight="1" x14ac:dyDescent="0.25">
      <c r="A40" s="31" t="s">
        <v>41</v>
      </c>
      <c r="B40" s="32">
        <v>2000</v>
      </c>
      <c r="C40" s="32" t="s">
        <v>99</v>
      </c>
      <c r="D40" s="33">
        <v>-45</v>
      </c>
      <c r="E40" s="33">
        <v>-45</v>
      </c>
      <c r="F40" s="33">
        <v>22.5</v>
      </c>
      <c r="G40" s="33">
        <v>22.5</v>
      </c>
      <c r="H40" s="34">
        <v>-72</v>
      </c>
      <c r="I40" s="34">
        <v>-72</v>
      </c>
      <c r="J40" s="34"/>
      <c r="K40" s="34">
        <v>4</v>
      </c>
      <c r="L40" s="33"/>
      <c r="M40" s="33"/>
      <c r="N40" s="33"/>
      <c r="O40" s="34">
        <v>10</v>
      </c>
      <c r="P40" s="34"/>
      <c r="Q40" s="34"/>
      <c r="R40" s="34"/>
      <c r="S40" s="34"/>
      <c r="T40" s="34"/>
      <c r="U40" s="34">
        <f t="shared" si="1"/>
        <v>-179</v>
      </c>
      <c r="W40" s="2" t="s">
        <v>117</v>
      </c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</row>
    <row r="41" spans="1:111" ht="15.75" customHeight="1" x14ac:dyDescent="0.25">
      <c r="A41" s="27" t="s">
        <v>72</v>
      </c>
      <c r="B41" s="28">
        <v>2003</v>
      </c>
      <c r="C41" s="28" t="s">
        <v>101</v>
      </c>
      <c r="D41" s="29">
        <v>-45</v>
      </c>
      <c r="E41" s="29">
        <v>-45</v>
      </c>
      <c r="F41" s="29">
        <v>22.5</v>
      </c>
      <c r="G41" s="29">
        <v>22.5</v>
      </c>
      <c r="H41" s="30"/>
      <c r="I41" s="30"/>
      <c r="J41" s="30"/>
      <c r="K41" s="30"/>
      <c r="L41" s="29"/>
      <c r="M41" s="29"/>
      <c r="N41" s="29">
        <v>80</v>
      </c>
      <c r="O41" s="30">
        <v>10</v>
      </c>
      <c r="P41" s="30">
        <v>10</v>
      </c>
      <c r="Q41" s="30"/>
      <c r="R41" s="30"/>
      <c r="S41" s="30"/>
      <c r="T41" s="30"/>
      <c r="U41" s="30">
        <f t="shared" si="1"/>
        <v>55</v>
      </c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</row>
    <row r="42" spans="1:111" ht="15.75" customHeight="1" x14ac:dyDescent="0.25">
      <c r="A42" s="31" t="s">
        <v>68</v>
      </c>
      <c r="B42" s="32">
        <v>2004</v>
      </c>
      <c r="C42" s="32" t="s">
        <v>101</v>
      </c>
      <c r="D42" s="33"/>
      <c r="E42" s="33"/>
      <c r="F42" s="33">
        <v>22.5</v>
      </c>
      <c r="G42" s="33">
        <v>22.5</v>
      </c>
      <c r="H42" s="34"/>
      <c r="I42" s="34"/>
      <c r="J42" s="34"/>
      <c r="K42" s="34"/>
      <c r="L42" s="33"/>
      <c r="M42" s="33"/>
      <c r="N42" s="33">
        <v>80</v>
      </c>
      <c r="O42" s="34">
        <v>10</v>
      </c>
      <c r="P42" s="34">
        <v>10</v>
      </c>
      <c r="Q42" s="34">
        <v>260</v>
      </c>
      <c r="R42" s="34">
        <v>90</v>
      </c>
      <c r="S42" s="34"/>
      <c r="T42" s="34">
        <v>35</v>
      </c>
      <c r="U42" s="34">
        <f t="shared" si="1"/>
        <v>530</v>
      </c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</row>
    <row r="43" spans="1:111" ht="15.75" customHeight="1" x14ac:dyDescent="0.25">
      <c r="A43" s="31" t="s">
        <v>20</v>
      </c>
      <c r="B43" s="32">
        <v>1995</v>
      </c>
      <c r="C43" s="32" t="s">
        <v>99</v>
      </c>
      <c r="D43" s="33">
        <v>-45</v>
      </c>
      <c r="E43" s="33">
        <v>-45</v>
      </c>
      <c r="F43" s="33">
        <v>0</v>
      </c>
      <c r="G43" s="33">
        <v>0</v>
      </c>
      <c r="H43" s="34">
        <v>-72</v>
      </c>
      <c r="I43" s="34">
        <v>-72</v>
      </c>
      <c r="J43" s="34"/>
      <c r="K43" s="34">
        <v>4</v>
      </c>
      <c r="L43" s="33"/>
      <c r="M43" s="33"/>
      <c r="N43" s="33"/>
      <c r="O43" s="34"/>
      <c r="P43" s="34"/>
      <c r="Q43" s="34"/>
      <c r="R43" s="34"/>
      <c r="S43" s="34"/>
      <c r="T43" s="34"/>
      <c r="U43" s="34">
        <f t="shared" si="1"/>
        <v>-234</v>
      </c>
      <c r="V43" s="2"/>
      <c r="W43" s="39" t="s">
        <v>112</v>
      </c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</row>
    <row r="44" spans="1:111" ht="15.75" customHeight="1" x14ac:dyDescent="0.25">
      <c r="A44" s="27" t="s">
        <v>60</v>
      </c>
      <c r="B44" s="28">
        <v>1997</v>
      </c>
      <c r="C44" s="28" t="s">
        <v>99</v>
      </c>
      <c r="D44" s="29">
        <v>-45</v>
      </c>
      <c r="E44" s="29">
        <v>-45</v>
      </c>
      <c r="F44" s="29">
        <v>22.5</v>
      </c>
      <c r="G44" s="29">
        <v>22.5</v>
      </c>
      <c r="H44" s="30"/>
      <c r="I44" s="30"/>
      <c r="J44" s="30"/>
      <c r="K44" s="30"/>
      <c r="L44" s="29"/>
      <c r="M44" s="29"/>
      <c r="N44" s="29"/>
      <c r="O44" s="30">
        <v>10</v>
      </c>
      <c r="P44" s="30"/>
      <c r="Q44" s="30"/>
      <c r="R44" s="30"/>
      <c r="S44" s="30"/>
      <c r="T44" s="30"/>
      <c r="U44" s="30">
        <f t="shared" si="1"/>
        <v>-35</v>
      </c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</row>
    <row r="45" spans="1:111" ht="15.75" customHeight="1" x14ac:dyDescent="0.25">
      <c r="A45" s="31" t="s">
        <v>21</v>
      </c>
      <c r="B45" s="32">
        <v>2000</v>
      </c>
      <c r="C45" s="32" t="s">
        <v>99</v>
      </c>
      <c r="D45" s="33">
        <v>-45</v>
      </c>
      <c r="E45" s="33">
        <v>-45</v>
      </c>
      <c r="F45" s="33"/>
      <c r="G45" s="33"/>
      <c r="H45" s="34"/>
      <c r="I45" s="34"/>
      <c r="J45" s="34"/>
      <c r="K45" s="34"/>
      <c r="L45" s="33"/>
      <c r="M45" s="33"/>
      <c r="N45" s="33">
        <v>80</v>
      </c>
      <c r="O45" s="34">
        <v>10</v>
      </c>
      <c r="P45" s="34"/>
      <c r="Q45" s="34"/>
      <c r="R45" s="34"/>
      <c r="S45" s="34"/>
      <c r="T45" s="34"/>
      <c r="U45" s="34">
        <f t="shared" si="1"/>
        <v>0</v>
      </c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</row>
    <row r="46" spans="1:111" ht="15.75" customHeight="1" x14ac:dyDescent="0.25">
      <c r="A46" s="31" t="s">
        <v>22</v>
      </c>
      <c r="B46" s="32">
        <v>2002</v>
      </c>
      <c r="C46" s="32" t="s">
        <v>101</v>
      </c>
      <c r="D46" s="33">
        <v>-45</v>
      </c>
      <c r="E46" s="33">
        <v>-45</v>
      </c>
      <c r="F46" s="33">
        <v>22.5</v>
      </c>
      <c r="G46" s="33">
        <v>22.5</v>
      </c>
      <c r="H46" s="34"/>
      <c r="I46" s="34"/>
      <c r="J46" s="34">
        <v>-72</v>
      </c>
      <c r="K46" s="34">
        <v>4</v>
      </c>
      <c r="L46" s="33"/>
      <c r="M46" s="33"/>
      <c r="N46" s="33">
        <v>80</v>
      </c>
      <c r="O46" s="34">
        <v>10</v>
      </c>
      <c r="P46" s="34">
        <v>10</v>
      </c>
      <c r="Q46" s="34"/>
      <c r="R46" s="34"/>
      <c r="S46" s="34"/>
      <c r="T46" s="34"/>
      <c r="U46" s="34">
        <f t="shared" si="1"/>
        <v>-17</v>
      </c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</row>
    <row r="47" spans="1:111" ht="15.75" customHeight="1" x14ac:dyDescent="0.25">
      <c r="A47" s="27" t="s">
        <v>23</v>
      </c>
      <c r="B47" s="28">
        <v>2003</v>
      </c>
      <c r="C47" s="28" t="s">
        <v>100</v>
      </c>
      <c r="D47" s="29">
        <v>-45</v>
      </c>
      <c r="E47" s="29">
        <v>-45</v>
      </c>
      <c r="F47" s="29">
        <v>22.5</v>
      </c>
      <c r="G47" s="29">
        <v>22.5</v>
      </c>
      <c r="H47" s="30"/>
      <c r="I47" s="30"/>
      <c r="J47" s="30"/>
      <c r="K47" s="30"/>
      <c r="L47" s="29"/>
      <c r="M47" s="29"/>
      <c r="N47" s="29">
        <v>80</v>
      </c>
      <c r="O47" s="30">
        <v>10</v>
      </c>
      <c r="P47" s="30">
        <v>10</v>
      </c>
      <c r="Q47" s="30"/>
      <c r="R47" s="30"/>
      <c r="S47" s="30"/>
      <c r="T47" s="30"/>
      <c r="U47" s="30">
        <f t="shared" si="1"/>
        <v>55</v>
      </c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</row>
    <row r="48" spans="1:111" ht="15.75" customHeight="1" x14ac:dyDescent="0.25">
      <c r="A48" s="27" t="s">
        <v>73</v>
      </c>
      <c r="B48" s="28">
        <v>2005</v>
      </c>
      <c r="C48" s="28" t="s">
        <v>101</v>
      </c>
      <c r="D48" s="29">
        <v>-45</v>
      </c>
      <c r="E48" s="29">
        <v>-45</v>
      </c>
      <c r="F48" s="38"/>
      <c r="G48" s="38"/>
      <c r="H48" s="30"/>
      <c r="I48" s="30"/>
      <c r="J48" s="30"/>
      <c r="K48" s="30"/>
      <c r="L48" s="29"/>
      <c r="M48" s="29"/>
      <c r="N48" s="38">
        <v>80</v>
      </c>
      <c r="O48" s="30">
        <v>10</v>
      </c>
      <c r="P48" s="30"/>
      <c r="Q48" s="30"/>
      <c r="R48" s="30">
        <v>45</v>
      </c>
      <c r="S48" s="30"/>
      <c r="T48" s="30"/>
      <c r="U48" s="30">
        <f t="shared" si="1"/>
        <v>45</v>
      </c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</row>
    <row r="49" spans="1:111" ht="15.75" customHeight="1" x14ac:dyDescent="0.25">
      <c r="A49" s="27" t="s">
        <v>50</v>
      </c>
      <c r="B49" s="28">
        <v>2004</v>
      </c>
      <c r="C49" s="28" t="s">
        <v>101</v>
      </c>
      <c r="D49" s="29">
        <v>-45</v>
      </c>
      <c r="E49" s="29">
        <v>-45</v>
      </c>
      <c r="F49" s="29">
        <v>22.5</v>
      </c>
      <c r="G49" s="29">
        <v>22.5</v>
      </c>
      <c r="H49" s="30">
        <v>-72</v>
      </c>
      <c r="I49" s="30"/>
      <c r="J49" s="30"/>
      <c r="K49" s="30"/>
      <c r="L49" s="29"/>
      <c r="M49" s="29"/>
      <c r="N49" s="29">
        <v>80</v>
      </c>
      <c r="O49" s="30">
        <v>10</v>
      </c>
      <c r="P49" s="30">
        <v>10</v>
      </c>
      <c r="Q49" s="30"/>
      <c r="R49" s="30"/>
      <c r="S49" s="30"/>
      <c r="T49" s="30"/>
      <c r="U49" s="30">
        <f t="shared" si="1"/>
        <v>-17</v>
      </c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</row>
    <row r="50" spans="1:111" ht="15.75" customHeight="1" x14ac:dyDescent="0.25">
      <c r="A50" s="27" t="s">
        <v>24</v>
      </c>
      <c r="B50" s="28">
        <v>1999</v>
      </c>
      <c r="C50" s="28" t="s">
        <v>99</v>
      </c>
      <c r="D50" s="29">
        <v>-45</v>
      </c>
      <c r="E50" s="29">
        <v>-45</v>
      </c>
      <c r="F50" s="29">
        <v>22.5</v>
      </c>
      <c r="G50" s="29">
        <v>22.5</v>
      </c>
      <c r="H50" s="30"/>
      <c r="I50" s="30"/>
      <c r="J50" s="30"/>
      <c r="K50" s="30">
        <v>4</v>
      </c>
      <c r="L50" s="29"/>
      <c r="M50" s="29"/>
      <c r="N50" s="29"/>
      <c r="O50" s="30">
        <v>10</v>
      </c>
      <c r="P50" s="30"/>
      <c r="Q50" s="30"/>
      <c r="R50" s="30"/>
      <c r="S50" s="30"/>
      <c r="T50" s="30"/>
      <c r="U50" s="30">
        <f t="shared" si="1"/>
        <v>-35</v>
      </c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</row>
    <row r="51" spans="1:111" ht="15.75" customHeight="1" x14ac:dyDescent="0.25">
      <c r="A51" s="31" t="s">
        <v>42</v>
      </c>
      <c r="B51" s="32">
        <v>2001</v>
      </c>
      <c r="C51" s="32" t="s">
        <v>101</v>
      </c>
      <c r="D51" s="33">
        <v>-45</v>
      </c>
      <c r="E51" s="33">
        <v>-45</v>
      </c>
      <c r="F51" s="33">
        <v>22.5</v>
      </c>
      <c r="G51" s="33">
        <v>22.5</v>
      </c>
      <c r="H51" s="34"/>
      <c r="I51" s="34"/>
      <c r="J51" s="34"/>
      <c r="K51" s="34">
        <v>3</v>
      </c>
      <c r="L51" s="33"/>
      <c r="M51" s="33"/>
      <c r="N51" s="33">
        <v>80</v>
      </c>
      <c r="O51" s="34">
        <v>10</v>
      </c>
      <c r="P51" s="34">
        <v>10</v>
      </c>
      <c r="Q51" s="34"/>
      <c r="R51" s="34"/>
      <c r="S51" s="34"/>
      <c r="T51" s="34"/>
      <c r="U51" s="34">
        <f t="shared" si="1"/>
        <v>55</v>
      </c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</row>
    <row r="52" spans="1:111" ht="15.75" customHeight="1" x14ac:dyDescent="0.25">
      <c r="A52" s="31" t="s">
        <v>61</v>
      </c>
      <c r="B52" s="32">
        <v>1997</v>
      </c>
      <c r="C52" s="32" t="s">
        <v>99</v>
      </c>
      <c r="D52" s="33"/>
      <c r="E52" s="33"/>
      <c r="F52" s="33">
        <v>22.5</v>
      </c>
      <c r="G52" s="33">
        <v>22.5</v>
      </c>
      <c r="H52" s="34"/>
      <c r="I52" s="34"/>
      <c r="J52" s="34"/>
      <c r="K52" s="34"/>
      <c r="L52" s="33"/>
      <c r="M52" s="33"/>
      <c r="N52" s="33">
        <v>80</v>
      </c>
      <c r="O52" s="34">
        <v>10</v>
      </c>
      <c r="P52" s="34"/>
      <c r="Q52" s="34"/>
      <c r="R52" s="34">
        <v>30</v>
      </c>
      <c r="S52" s="34"/>
      <c r="T52" s="34">
        <v>35</v>
      </c>
      <c r="U52" s="34">
        <f t="shared" si="1"/>
        <v>200</v>
      </c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</row>
    <row r="53" spans="1:111" ht="15.75" customHeight="1" x14ac:dyDescent="0.25">
      <c r="A53" s="31" t="s">
        <v>25</v>
      </c>
      <c r="B53" s="32">
        <v>2002</v>
      </c>
      <c r="C53" s="32" t="s">
        <v>100</v>
      </c>
      <c r="D53" s="33">
        <v>-45</v>
      </c>
      <c r="E53" s="33">
        <v>-45</v>
      </c>
      <c r="F53" s="33">
        <v>22.5</v>
      </c>
      <c r="G53" s="33">
        <v>22.5</v>
      </c>
      <c r="H53" s="34"/>
      <c r="I53" s="34"/>
      <c r="J53" s="34">
        <v>-72</v>
      </c>
      <c r="K53" s="34">
        <v>3</v>
      </c>
      <c r="L53" s="33"/>
      <c r="M53" s="33"/>
      <c r="N53" s="33">
        <v>80</v>
      </c>
      <c r="O53" s="34">
        <v>10</v>
      </c>
      <c r="P53" s="34">
        <v>10</v>
      </c>
      <c r="Q53" s="34"/>
      <c r="R53" s="34"/>
      <c r="S53" s="34"/>
      <c r="T53" s="34"/>
      <c r="U53" s="34">
        <f t="shared" si="1"/>
        <v>-17</v>
      </c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</row>
    <row r="54" spans="1:111" ht="15.75" customHeight="1" x14ac:dyDescent="0.25">
      <c r="A54" s="27" t="s">
        <v>62</v>
      </c>
      <c r="B54" s="28">
        <v>2000</v>
      </c>
      <c r="C54" s="28" t="s">
        <v>99</v>
      </c>
      <c r="D54" s="29"/>
      <c r="E54" s="29"/>
      <c r="F54" s="29">
        <v>22.5</v>
      </c>
      <c r="G54" s="29">
        <v>22.5</v>
      </c>
      <c r="H54" s="30"/>
      <c r="I54" s="30"/>
      <c r="J54" s="30"/>
      <c r="K54" s="30"/>
      <c r="L54" s="29"/>
      <c r="M54" s="29"/>
      <c r="N54" s="29">
        <v>80</v>
      </c>
      <c r="O54" s="30">
        <v>10</v>
      </c>
      <c r="P54" s="30"/>
      <c r="Q54" s="30"/>
      <c r="R54" s="30">
        <v>45</v>
      </c>
      <c r="S54" s="30"/>
      <c r="T54" s="34">
        <v>35</v>
      </c>
      <c r="U54" s="30">
        <f t="shared" si="1"/>
        <v>215</v>
      </c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</row>
    <row r="55" spans="1:111" ht="15.75" customHeight="1" x14ac:dyDescent="0.25">
      <c r="A55" s="31" t="s">
        <v>74</v>
      </c>
      <c r="B55" s="32">
        <v>2003</v>
      </c>
      <c r="C55" s="32" t="s">
        <v>101</v>
      </c>
      <c r="D55" s="33">
        <v>-45</v>
      </c>
      <c r="E55" s="33">
        <v>-45</v>
      </c>
      <c r="F55" s="33">
        <v>22.5</v>
      </c>
      <c r="G55" s="33"/>
      <c r="H55" s="34"/>
      <c r="I55" s="34"/>
      <c r="J55" s="34"/>
      <c r="K55" s="34">
        <v>3</v>
      </c>
      <c r="L55" s="33"/>
      <c r="M55" s="33"/>
      <c r="N55" s="33"/>
      <c r="O55" s="34">
        <v>10</v>
      </c>
      <c r="P55" s="34">
        <v>10</v>
      </c>
      <c r="Q55" s="34"/>
      <c r="R55" s="34"/>
      <c r="S55" s="34"/>
      <c r="T55" s="34"/>
      <c r="U55" s="34">
        <f t="shared" si="1"/>
        <v>-47.5</v>
      </c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</row>
    <row r="56" spans="1:111" ht="15.75" customHeight="1" x14ac:dyDescent="0.25">
      <c r="A56" s="27" t="s">
        <v>26</v>
      </c>
      <c r="B56" s="28">
        <v>2000</v>
      </c>
      <c r="C56" s="28" t="s">
        <v>100</v>
      </c>
      <c r="D56" s="29">
        <v>-45</v>
      </c>
      <c r="E56" s="29">
        <v>-45</v>
      </c>
      <c r="F56" s="29">
        <v>22.5</v>
      </c>
      <c r="G56" s="29">
        <v>22.5</v>
      </c>
      <c r="H56" s="30"/>
      <c r="I56" s="30"/>
      <c r="J56" s="30"/>
      <c r="K56" s="30"/>
      <c r="L56" s="29"/>
      <c r="M56" s="29"/>
      <c r="N56" s="29">
        <v>80</v>
      </c>
      <c r="O56" s="30">
        <v>10</v>
      </c>
      <c r="P56" s="30">
        <v>10</v>
      </c>
      <c r="Q56" s="30"/>
      <c r="R56" s="30"/>
      <c r="S56" s="30"/>
      <c r="T56" s="30"/>
      <c r="U56" s="30">
        <f t="shared" si="1"/>
        <v>55</v>
      </c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</row>
    <row r="57" spans="1:111" ht="15.75" customHeight="1" x14ac:dyDescent="0.25">
      <c r="A57" s="27" t="s">
        <v>75</v>
      </c>
      <c r="B57" s="28">
        <v>2003</v>
      </c>
      <c r="C57" s="28" t="s">
        <v>101</v>
      </c>
      <c r="D57" s="29">
        <v>-45</v>
      </c>
      <c r="E57" s="29">
        <v>-45</v>
      </c>
      <c r="F57" s="29"/>
      <c r="G57" s="29"/>
      <c r="H57" s="30"/>
      <c r="I57" s="30"/>
      <c r="J57" s="30"/>
      <c r="K57" s="30">
        <v>2</v>
      </c>
      <c r="L57" s="29"/>
      <c r="M57" s="29">
        <v>-90</v>
      </c>
      <c r="N57" s="29">
        <v>80</v>
      </c>
      <c r="O57" s="30">
        <v>10</v>
      </c>
      <c r="P57" s="30"/>
      <c r="Q57" s="30"/>
      <c r="R57" s="30"/>
      <c r="S57" s="30"/>
      <c r="T57" s="30"/>
      <c r="U57" s="30">
        <f t="shared" si="1"/>
        <v>-90</v>
      </c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</row>
    <row r="58" spans="1:111" ht="15.75" customHeight="1" x14ac:dyDescent="0.25">
      <c r="A58" s="31" t="s">
        <v>43</v>
      </c>
      <c r="B58" s="32">
        <v>2000</v>
      </c>
      <c r="C58" s="32" t="s">
        <v>100</v>
      </c>
      <c r="D58" s="33">
        <v>-45</v>
      </c>
      <c r="E58" s="33">
        <v>-45</v>
      </c>
      <c r="F58" s="33">
        <v>22.5</v>
      </c>
      <c r="G58" s="33">
        <v>22.5</v>
      </c>
      <c r="H58" s="34">
        <v>-72</v>
      </c>
      <c r="I58" s="34"/>
      <c r="J58" s="34"/>
      <c r="K58" s="34">
        <v>4</v>
      </c>
      <c r="L58" s="33"/>
      <c r="M58" s="33"/>
      <c r="N58" s="33">
        <v>80</v>
      </c>
      <c r="O58" s="34">
        <v>10</v>
      </c>
      <c r="P58" s="34">
        <v>10</v>
      </c>
      <c r="Q58" s="34"/>
      <c r="R58" s="34"/>
      <c r="S58" s="34"/>
      <c r="T58" s="34"/>
      <c r="U58" s="34">
        <f t="shared" si="1"/>
        <v>-17</v>
      </c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</row>
    <row r="59" spans="1:111" ht="15.75" customHeight="1" x14ac:dyDescent="0.25">
      <c r="A59" s="27" t="s">
        <v>44</v>
      </c>
      <c r="B59" s="28">
        <v>2002</v>
      </c>
      <c r="C59" s="28" t="s">
        <v>101</v>
      </c>
      <c r="D59" s="29">
        <v>-45</v>
      </c>
      <c r="E59" s="29">
        <v>-45</v>
      </c>
      <c r="F59" s="29">
        <v>22.5</v>
      </c>
      <c r="G59" s="29">
        <v>22.5</v>
      </c>
      <c r="H59" s="30"/>
      <c r="I59" s="30"/>
      <c r="J59" s="30"/>
      <c r="K59" s="30">
        <v>4</v>
      </c>
      <c r="L59" s="29"/>
      <c r="M59" s="29"/>
      <c r="N59" s="29">
        <v>80</v>
      </c>
      <c r="O59" s="30">
        <v>10</v>
      </c>
      <c r="P59" s="30">
        <v>10</v>
      </c>
      <c r="Q59" s="30"/>
      <c r="R59" s="30"/>
      <c r="S59" s="30"/>
      <c r="T59" s="30"/>
      <c r="U59" s="30">
        <f t="shared" si="1"/>
        <v>55</v>
      </c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</row>
    <row r="60" spans="1:111" ht="15.75" customHeight="1" x14ac:dyDescent="0.25">
      <c r="A60" s="31" t="s">
        <v>27</v>
      </c>
      <c r="B60" s="32">
        <v>2004</v>
      </c>
      <c r="C60" s="32" t="s">
        <v>101</v>
      </c>
      <c r="D60" s="33">
        <v>-45</v>
      </c>
      <c r="E60" s="33">
        <v>-45</v>
      </c>
      <c r="F60" s="38"/>
      <c r="G60" s="38"/>
      <c r="H60" s="40"/>
      <c r="I60" s="40"/>
      <c r="J60" s="40"/>
      <c r="K60" s="40"/>
      <c r="L60" s="38"/>
      <c r="M60" s="38"/>
      <c r="N60" s="38"/>
      <c r="O60" s="40"/>
      <c r="P60" s="40"/>
      <c r="Q60" s="40"/>
      <c r="R60" s="40"/>
      <c r="S60" s="40"/>
      <c r="T60" s="40"/>
      <c r="U60" s="34">
        <f t="shared" si="1"/>
        <v>-90</v>
      </c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</row>
    <row r="61" spans="1:111" ht="15.75" customHeight="1" x14ac:dyDescent="0.25">
      <c r="A61" s="27" t="s">
        <v>45</v>
      </c>
      <c r="B61" s="28">
        <v>2001</v>
      </c>
      <c r="C61" s="28" t="s">
        <v>100</v>
      </c>
      <c r="D61" s="29">
        <v>-45</v>
      </c>
      <c r="E61" s="29">
        <v>-45</v>
      </c>
      <c r="F61" s="29">
        <v>22.5</v>
      </c>
      <c r="G61" s="29">
        <v>22.5</v>
      </c>
      <c r="H61" s="30"/>
      <c r="I61" s="30"/>
      <c r="J61" s="30"/>
      <c r="K61" s="30">
        <v>3</v>
      </c>
      <c r="L61" s="29"/>
      <c r="M61" s="29"/>
      <c r="N61" s="29">
        <v>80</v>
      </c>
      <c r="O61" s="30">
        <v>10</v>
      </c>
      <c r="P61" s="30">
        <v>10</v>
      </c>
      <c r="Q61" s="30"/>
      <c r="R61" s="30"/>
      <c r="S61" s="30"/>
      <c r="T61" s="30"/>
      <c r="U61" s="30">
        <f t="shared" si="1"/>
        <v>55</v>
      </c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</row>
    <row r="62" spans="1:111" ht="15.75" customHeight="1" x14ac:dyDescent="0.25">
      <c r="A62" s="27" t="s">
        <v>28</v>
      </c>
      <c r="B62" s="28">
        <v>1996</v>
      </c>
      <c r="C62" s="28" t="s">
        <v>99</v>
      </c>
      <c r="D62" s="29">
        <v>-45</v>
      </c>
      <c r="E62" s="29">
        <v>-45</v>
      </c>
      <c r="F62" s="29">
        <v>22.5</v>
      </c>
      <c r="G62" s="29">
        <v>22.5</v>
      </c>
      <c r="H62" s="30"/>
      <c r="I62" s="30"/>
      <c r="J62" s="30"/>
      <c r="K62" s="30">
        <v>4</v>
      </c>
      <c r="L62" s="29"/>
      <c r="M62" s="29"/>
      <c r="N62" s="29"/>
      <c r="O62" s="30">
        <v>10</v>
      </c>
      <c r="P62" s="30"/>
      <c r="Q62" s="30"/>
      <c r="R62" s="30"/>
      <c r="S62" s="30"/>
      <c r="T62" s="30"/>
      <c r="U62" s="30">
        <f t="shared" si="1"/>
        <v>-35</v>
      </c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</row>
    <row r="63" spans="1:111" ht="15.75" customHeight="1" x14ac:dyDescent="0.25">
      <c r="A63" s="31" t="s">
        <v>29</v>
      </c>
      <c r="B63" s="32">
        <v>2003</v>
      </c>
      <c r="C63" s="32" t="s">
        <v>101</v>
      </c>
      <c r="D63" s="33">
        <v>-45</v>
      </c>
      <c r="E63" s="33">
        <v>-45</v>
      </c>
      <c r="F63" s="33">
        <v>22.5</v>
      </c>
      <c r="G63" s="33">
        <v>22.5</v>
      </c>
      <c r="H63" s="34">
        <v>-72</v>
      </c>
      <c r="I63" s="34"/>
      <c r="J63" s="34"/>
      <c r="K63" s="34">
        <v>4</v>
      </c>
      <c r="L63" s="33"/>
      <c r="M63" s="33"/>
      <c r="N63" s="33">
        <v>80</v>
      </c>
      <c r="O63" s="34">
        <v>10</v>
      </c>
      <c r="P63" s="34">
        <v>10</v>
      </c>
      <c r="Q63" s="34"/>
      <c r="R63" s="34"/>
      <c r="S63" s="34"/>
      <c r="T63" s="34"/>
      <c r="U63" s="34">
        <f t="shared" si="1"/>
        <v>-17</v>
      </c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</row>
    <row r="64" spans="1:111" ht="15.75" customHeight="1" x14ac:dyDescent="0.25">
      <c r="A64" s="27" t="s">
        <v>76</v>
      </c>
      <c r="B64" s="28">
        <v>2003</v>
      </c>
      <c r="C64" s="28" t="s">
        <v>101</v>
      </c>
      <c r="D64" s="29">
        <v>-45</v>
      </c>
      <c r="E64" s="29">
        <v>-45</v>
      </c>
      <c r="F64" s="29">
        <v>22.5</v>
      </c>
      <c r="G64" s="29">
        <v>22.5</v>
      </c>
      <c r="H64" s="30"/>
      <c r="I64" s="30"/>
      <c r="J64" s="30"/>
      <c r="K64" s="30"/>
      <c r="L64" s="29"/>
      <c r="M64" s="29"/>
      <c r="N64" s="29">
        <v>80</v>
      </c>
      <c r="O64" s="30">
        <v>10</v>
      </c>
      <c r="P64" s="30">
        <v>10</v>
      </c>
      <c r="Q64" s="30"/>
      <c r="R64" s="30"/>
      <c r="S64" s="30"/>
      <c r="T64" s="30"/>
      <c r="U64" s="30">
        <f t="shared" si="1"/>
        <v>55</v>
      </c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</row>
    <row r="65" spans="1:111" ht="15.75" customHeight="1" x14ac:dyDescent="0.25">
      <c r="A65" s="31" t="s">
        <v>30</v>
      </c>
      <c r="B65" s="32">
        <v>2001</v>
      </c>
      <c r="C65" s="32" t="s">
        <v>100</v>
      </c>
      <c r="D65" s="33">
        <v>-45</v>
      </c>
      <c r="E65" s="33">
        <v>-45</v>
      </c>
      <c r="F65" s="33">
        <v>22.5</v>
      </c>
      <c r="G65" s="33">
        <v>22.5</v>
      </c>
      <c r="H65" s="34"/>
      <c r="I65" s="34"/>
      <c r="J65" s="34">
        <v>-72</v>
      </c>
      <c r="K65" s="34">
        <v>3</v>
      </c>
      <c r="L65" s="33"/>
      <c r="M65" s="33"/>
      <c r="N65" s="33">
        <v>80</v>
      </c>
      <c r="O65" s="34">
        <v>10</v>
      </c>
      <c r="P65" s="34">
        <v>10</v>
      </c>
      <c r="Q65" s="34"/>
      <c r="R65" s="34"/>
      <c r="S65" s="34"/>
      <c r="T65" s="34"/>
      <c r="U65" s="34">
        <f t="shared" si="1"/>
        <v>-17</v>
      </c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</row>
    <row r="66" spans="1:111" ht="15.75" customHeight="1" x14ac:dyDescent="0.25">
      <c r="A66" s="31" t="s">
        <v>77</v>
      </c>
      <c r="B66" s="32">
        <v>2002</v>
      </c>
      <c r="C66" s="32" t="s">
        <v>101</v>
      </c>
      <c r="D66" s="33">
        <v>-45</v>
      </c>
      <c r="E66" s="33">
        <v>-45</v>
      </c>
      <c r="F66" s="33"/>
      <c r="G66" s="33"/>
      <c r="H66" s="34"/>
      <c r="I66" s="34"/>
      <c r="J66" s="34"/>
      <c r="K66" s="34"/>
      <c r="L66" s="33"/>
      <c r="M66" s="33"/>
      <c r="N66" s="33"/>
      <c r="O66" s="34">
        <v>10</v>
      </c>
      <c r="P66" s="34"/>
      <c r="Q66" s="34"/>
      <c r="R66" s="34"/>
      <c r="S66" s="34"/>
      <c r="T66" s="34"/>
      <c r="U66" s="34">
        <f t="shared" si="1"/>
        <v>-80</v>
      </c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</row>
    <row r="67" spans="1:111" ht="15.75" customHeight="1" x14ac:dyDescent="0.25">
      <c r="A67" s="27" t="s">
        <v>78</v>
      </c>
      <c r="B67" s="28">
        <v>2004</v>
      </c>
      <c r="C67" s="28" t="s">
        <v>101</v>
      </c>
      <c r="D67" s="29">
        <v>-45</v>
      </c>
      <c r="E67" s="29">
        <v>-45</v>
      </c>
      <c r="F67" s="29">
        <v>22.5</v>
      </c>
      <c r="G67" s="29">
        <v>22.5</v>
      </c>
      <c r="H67" s="30"/>
      <c r="I67" s="30"/>
      <c r="J67" s="30"/>
      <c r="K67" s="30"/>
      <c r="L67" s="29"/>
      <c r="M67" s="29"/>
      <c r="N67" s="29">
        <v>80</v>
      </c>
      <c r="O67" s="30">
        <v>10</v>
      </c>
      <c r="P67" s="30">
        <v>10</v>
      </c>
      <c r="Q67" s="30"/>
      <c r="R67" s="30"/>
      <c r="S67" s="30"/>
      <c r="T67" s="30"/>
      <c r="U67" s="30">
        <f t="shared" si="1"/>
        <v>55</v>
      </c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</row>
    <row r="68" spans="1:111" ht="15.75" customHeight="1" x14ac:dyDescent="0.25">
      <c r="A68" s="31" t="s">
        <v>46</v>
      </c>
      <c r="B68" s="32">
        <v>2001</v>
      </c>
      <c r="C68" s="32" t="s">
        <v>101</v>
      </c>
      <c r="D68" s="33">
        <v>-45</v>
      </c>
      <c r="E68" s="33">
        <v>-45</v>
      </c>
      <c r="F68" s="33"/>
      <c r="G68" s="33">
        <v>22.5</v>
      </c>
      <c r="H68" s="34"/>
      <c r="I68" s="34"/>
      <c r="J68" s="34">
        <v>-72</v>
      </c>
      <c r="K68" s="34"/>
      <c r="L68" s="33"/>
      <c r="M68" s="33"/>
      <c r="N68" s="33"/>
      <c r="O68" s="40"/>
      <c r="P68" s="34">
        <v>10</v>
      </c>
      <c r="Q68" s="34"/>
      <c r="R68" s="34"/>
      <c r="S68" s="34"/>
      <c r="T68" s="34"/>
      <c r="U68" s="34">
        <f t="shared" ref="U68:U70" si="2">D68+E68+F68+G68+H68+I68+J68+L68+M68+N68+O68+P68+Q68+R68+S68+T68</f>
        <v>-129.5</v>
      </c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</row>
    <row r="69" spans="1:111" ht="15.75" customHeight="1" x14ac:dyDescent="0.25">
      <c r="A69" s="31" t="s">
        <v>31</v>
      </c>
      <c r="B69" s="32">
        <v>2000</v>
      </c>
      <c r="C69" s="32" t="s">
        <v>100</v>
      </c>
      <c r="D69" s="33">
        <v>-45</v>
      </c>
      <c r="E69" s="33">
        <v>-45</v>
      </c>
      <c r="F69" s="33">
        <v>22.5</v>
      </c>
      <c r="G69" s="33">
        <v>22.5</v>
      </c>
      <c r="H69" s="34"/>
      <c r="I69" s="34"/>
      <c r="J69" s="34">
        <v>-72</v>
      </c>
      <c r="K69" s="34">
        <v>4</v>
      </c>
      <c r="L69" s="33"/>
      <c r="M69" s="33"/>
      <c r="N69" s="33">
        <v>80</v>
      </c>
      <c r="O69" s="34">
        <v>10</v>
      </c>
      <c r="P69" s="34">
        <v>10</v>
      </c>
      <c r="Q69" s="34"/>
      <c r="R69" s="34"/>
      <c r="S69" s="34"/>
      <c r="T69" s="34"/>
      <c r="U69" s="34">
        <f t="shared" si="2"/>
        <v>-17</v>
      </c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</row>
    <row r="70" spans="1:111" ht="15.75" customHeight="1" x14ac:dyDescent="0.25">
      <c r="A70" s="31" t="s">
        <v>32</v>
      </c>
      <c r="B70" s="32">
        <v>1998</v>
      </c>
      <c r="C70" s="32" t="s">
        <v>99</v>
      </c>
      <c r="D70" s="33">
        <v>-45</v>
      </c>
      <c r="E70" s="33">
        <v>-45</v>
      </c>
      <c r="F70" s="33">
        <v>22.5</v>
      </c>
      <c r="G70" s="33">
        <v>22.5</v>
      </c>
      <c r="H70" s="34"/>
      <c r="I70" s="34"/>
      <c r="J70" s="34"/>
      <c r="K70" s="34"/>
      <c r="L70" s="33"/>
      <c r="M70" s="33"/>
      <c r="N70" s="33"/>
      <c r="O70" s="34">
        <v>10</v>
      </c>
      <c r="P70" s="34"/>
      <c r="Q70" s="34"/>
      <c r="R70" s="34"/>
      <c r="S70" s="34">
        <v>-45</v>
      </c>
      <c r="T70" s="34"/>
      <c r="U70" s="34">
        <f t="shared" si="2"/>
        <v>-80</v>
      </c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</row>
    <row r="71" spans="1:111" ht="15.75" customHeight="1" x14ac:dyDescent="0.25">
      <c r="A71" s="27" t="s">
        <v>33</v>
      </c>
      <c r="B71" s="28">
        <v>2000</v>
      </c>
      <c r="C71" s="28" t="s">
        <v>100</v>
      </c>
      <c r="D71" s="29">
        <v>-45</v>
      </c>
      <c r="E71" s="29">
        <v>-45</v>
      </c>
      <c r="F71" s="29">
        <v>22.5</v>
      </c>
      <c r="G71" s="29">
        <v>22.5</v>
      </c>
      <c r="H71" s="30"/>
      <c r="I71" s="30"/>
      <c r="J71" s="30"/>
      <c r="K71" s="30">
        <v>4</v>
      </c>
      <c r="L71" s="29"/>
      <c r="M71" s="29"/>
      <c r="N71" s="29">
        <v>80</v>
      </c>
      <c r="O71" s="30">
        <v>10</v>
      </c>
      <c r="P71" s="30">
        <v>10</v>
      </c>
      <c r="Q71" s="30"/>
      <c r="R71" s="30"/>
      <c r="S71" s="30"/>
      <c r="T71" s="30"/>
      <c r="U71" s="30">
        <f>D71+E71+F71+G71+H71+I71+J71+L71+M71+N71+O71+P71+Q71+R71+S71+T71</f>
        <v>55</v>
      </c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</row>
    <row r="72" spans="1:111" s="36" customFormat="1" ht="15.75" customHeight="1" x14ac:dyDescent="0.25">
      <c r="A72" s="5"/>
      <c r="B72" s="5"/>
      <c r="C72" s="5"/>
      <c r="D72" s="5"/>
      <c r="E72" s="5"/>
      <c r="F72" s="5"/>
      <c r="G72" s="5"/>
      <c r="H72" s="23"/>
      <c r="I72" s="23"/>
      <c r="J72" s="23"/>
      <c r="K72"/>
      <c r="L72" s="35"/>
      <c r="M72" s="35"/>
      <c r="N72" s="35"/>
      <c r="O72" s="35"/>
      <c r="P72" s="35"/>
      <c r="Q72" s="35"/>
      <c r="R72" s="35"/>
      <c r="S72" s="35"/>
      <c r="T72" s="35"/>
      <c r="U72" s="47">
        <f>SUM(U4:U71)</f>
        <v>-1133.5</v>
      </c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</row>
    <row r="73" spans="1:111" s="36" customFormat="1" ht="15.75" customHeight="1" x14ac:dyDescent="0.25">
      <c r="A73"/>
      <c r="B73"/>
      <c r="C73"/>
      <c r="D73"/>
      <c r="E73"/>
      <c r="F73"/>
      <c r="G73"/>
      <c r="H73" s="23"/>
      <c r="I73" s="23"/>
      <c r="J73" s="23"/>
      <c r="K73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</row>
    <row r="74" spans="1:111" s="36" customFormat="1" ht="15.75" customHeight="1" x14ac:dyDescent="0.25">
      <c r="C74"/>
      <c r="D74"/>
      <c r="E74"/>
      <c r="F74"/>
      <c r="G74"/>
      <c r="H74" s="23"/>
      <c r="I74" s="23"/>
      <c r="J74" s="23"/>
      <c r="K74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</row>
    <row r="75" spans="1:111" s="36" customFormat="1" ht="15.75" customHeight="1" x14ac:dyDescent="0.25">
      <c r="A75"/>
      <c r="B75"/>
      <c r="C75"/>
      <c r="D75"/>
      <c r="E75"/>
      <c r="F75"/>
      <c r="G75"/>
      <c r="H75" s="23"/>
      <c r="I75" s="23"/>
      <c r="J75" s="23"/>
      <c r="K7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</row>
    <row r="76" spans="1:111" s="36" customFormat="1" ht="15.75" customHeight="1" x14ac:dyDescent="0.25">
      <c r="A76" t="s">
        <v>102</v>
      </c>
      <c r="B76">
        <v>45</v>
      </c>
      <c r="C76"/>
      <c r="D76"/>
      <c r="E76"/>
      <c r="F76"/>
      <c r="G76"/>
      <c r="H76" s="23"/>
      <c r="I76" s="23"/>
      <c r="J76" s="23"/>
      <c r="K76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</row>
    <row r="77" spans="1:111" s="36" customFormat="1" ht="15.75" customHeight="1" x14ac:dyDescent="0.25">
      <c r="A77" t="s">
        <v>103</v>
      </c>
      <c r="B77">
        <v>1.6</v>
      </c>
      <c r="C77"/>
      <c r="D77"/>
      <c r="E77"/>
      <c r="F77"/>
      <c r="G77"/>
      <c r="H77" s="23"/>
      <c r="I77" s="23"/>
      <c r="J77" s="23"/>
      <c r="K77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</row>
    <row r="78" spans="1:111" s="36" customFormat="1" ht="15.75" customHeight="1" x14ac:dyDescent="0.25">
      <c r="A78" t="s">
        <v>104</v>
      </c>
      <c r="B78">
        <f>B76*B77</f>
        <v>72</v>
      </c>
      <c r="C78"/>
      <c r="D78"/>
      <c r="E78"/>
      <c r="F78"/>
      <c r="G78"/>
      <c r="H78" s="23"/>
      <c r="I78" s="23"/>
      <c r="J78" s="23"/>
      <c r="K78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</row>
    <row r="79" spans="1:111" s="36" customFormat="1" ht="15.75" customHeight="1" x14ac:dyDescent="0.25">
      <c r="A79"/>
      <c r="B79"/>
      <c r="C79"/>
      <c r="D79"/>
      <c r="E79"/>
      <c r="F79"/>
      <c r="G79"/>
      <c r="H79" s="23"/>
      <c r="I79" s="23"/>
      <c r="J79" s="23"/>
      <c r="K79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</row>
    <row r="80" spans="1:111" s="36" customFormat="1" ht="15.75" customHeight="1" x14ac:dyDescent="0.25">
      <c r="A80"/>
      <c r="B80"/>
      <c r="C80"/>
      <c r="D80"/>
      <c r="E80"/>
      <c r="F80"/>
      <c r="G80"/>
      <c r="H80" s="23"/>
      <c r="I80" s="23"/>
      <c r="J80" s="23"/>
      <c r="K80"/>
      <c r="L80"/>
      <c r="M80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</row>
  </sheetData>
  <sortState ref="A4:U71">
    <sortCondition ref="A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workbookViewId="0">
      <selection activeCell="C29" sqref="C29"/>
    </sheetView>
  </sheetViews>
  <sheetFormatPr defaultRowHeight="15" x14ac:dyDescent="0.25"/>
  <cols>
    <col min="1" max="1" width="30.5703125" customWidth="1"/>
    <col min="2" max="2" width="31.42578125" customWidth="1"/>
    <col min="3" max="3" width="9.85546875" bestFit="1" customWidth="1"/>
    <col min="4" max="4" width="8" bestFit="1" customWidth="1"/>
    <col min="5" max="5" width="3.5703125" customWidth="1"/>
  </cols>
  <sheetData>
    <row r="1" spans="1:6" ht="19.5" x14ac:dyDescent="0.3">
      <c r="A1" s="50" t="s">
        <v>144</v>
      </c>
    </row>
    <row r="2" spans="1:6" ht="18.75" x14ac:dyDescent="0.3">
      <c r="A2" s="48"/>
    </row>
    <row r="3" spans="1:6" ht="18.75" x14ac:dyDescent="0.3">
      <c r="A3" s="51" t="s">
        <v>145</v>
      </c>
      <c r="B3" s="52"/>
      <c r="C3" s="52"/>
      <c r="D3" s="52"/>
      <c r="E3" s="52"/>
    </row>
    <row r="4" spans="1:6" ht="18.75" x14ac:dyDescent="0.3">
      <c r="A4" s="51"/>
      <c r="B4" s="52"/>
      <c r="C4" s="52"/>
      <c r="D4" s="52"/>
      <c r="E4" s="52"/>
      <c r="F4" s="52"/>
    </row>
    <row r="5" spans="1:6" ht="15.75" thickBot="1" x14ac:dyDescent="0.3">
      <c r="A5" s="53" t="s">
        <v>125</v>
      </c>
      <c r="B5" s="52"/>
      <c r="C5" s="52" t="s">
        <v>146</v>
      </c>
      <c r="D5" s="52" t="s">
        <v>147</v>
      </c>
      <c r="E5" s="52"/>
      <c r="F5" s="52"/>
    </row>
    <row r="6" spans="1:6" ht="15.75" thickBot="1" x14ac:dyDescent="0.3">
      <c r="A6" s="54" t="s">
        <v>66</v>
      </c>
      <c r="B6" s="55" t="s">
        <v>129</v>
      </c>
      <c r="C6" s="55">
        <v>10</v>
      </c>
      <c r="D6" s="56">
        <v>10</v>
      </c>
      <c r="E6" s="52"/>
      <c r="F6" s="52"/>
    </row>
    <row r="7" spans="1:6" ht="15.75" thickBot="1" x14ac:dyDescent="0.3">
      <c r="A7" s="54" t="s">
        <v>67</v>
      </c>
      <c r="B7" s="55" t="s">
        <v>129</v>
      </c>
      <c r="C7" s="55">
        <v>10</v>
      </c>
      <c r="D7" s="56">
        <v>10</v>
      </c>
      <c r="E7" s="52"/>
      <c r="F7" s="52"/>
    </row>
    <row r="8" spans="1:6" ht="15.75" thickBot="1" x14ac:dyDescent="0.3">
      <c r="A8" s="54" t="s">
        <v>49</v>
      </c>
      <c r="B8" s="55" t="s">
        <v>148</v>
      </c>
      <c r="C8" s="55">
        <v>84</v>
      </c>
      <c r="D8" s="56">
        <v>84</v>
      </c>
      <c r="E8" s="52"/>
      <c r="F8" s="52"/>
    </row>
    <row r="9" spans="1:6" x14ac:dyDescent="0.25">
      <c r="A9" s="57" t="s">
        <v>74</v>
      </c>
      <c r="B9" s="58" t="s">
        <v>128</v>
      </c>
      <c r="C9" s="58">
        <v>20</v>
      </c>
      <c r="D9" s="59"/>
      <c r="E9" s="52"/>
      <c r="F9" s="52"/>
    </row>
    <row r="10" spans="1:6" ht="15.75" thickBot="1" x14ac:dyDescent="0.3">
      <c r="A10" s="60" t="s">
        <v>74</v>
      </c>
      <c r="B10" s="61" t="s">
        <v>149</v>
      </c>
      <c r="C10" s="61">
        <v>55</v>
      </c>
      <c r="D10" s="62">
        <v>75</v>
      </c>
      <c r="E10" s="52"/>
      <c r="F10" s="52"/>
    </row>
    <row r="11" spans="1:6" x14ac:dyDescent="0.25">
      <c r="A11" s="63"/>
      <c r="B11" s="52"/>
      <c r="C11" s="52"/>
      <c r="D11" s="52"/>
      <c r="E11" s="52"/>
      <c r="F11" s="52"/>
    </row>
    <row r="12" spans="1:6" ht="15.75" thickBot="1" x14ac:dyDescent="0.3">
      <c r="A12" s="64" t="s">
        <v>131</v>
      </c>
      <c r="B12" s="52"/>
      <c r="C12" s="52" t="s">
        <v>146</v>
      </c>
      <c r="D12" s="52" t="s">
        <v>147</v>
      </c>
      <c r="E12" s="52"/>
      <c r="F12" s="52"/>
    </row>
    <row r="13" spans="1:6" x14ac:dyDescent="0.25">
      <c r="A13" s="57" t="s">
        <v>150</v>
      </c>
      <c r="B13" s="58" t="s">
        <v>132</v>
      </c>
      <c r="C13" s="58">
        <v>55</v>
      </c>
      <c r="D13" s="59"/>
      <c r="E13" s="52"/>
      <c r="F13" s="52"/>
    </row>
    <row r="14" spans="1:6" x14ac:dyDescent="0.25">
      <c r="A14" s="65" t="s">
        <v>37</v>
      </c>
      <c r="B14" s="4" t="s">
        <v>134</v>
      </c>
      <c r="C14" s="4">
        <v>61</v>
      </c>
      <c r="D14" s="66"/>
      <c r="E14" s="52"/>
      <c r="F14" s="52"/>
    </row>
    <row r="15" spans="1:6" ht="15.75" thickBot="1" x14ac:dyDescent="0.3">
      <c r="A15" s="67" t="s">
        <v>37</v>
      </c>
      <c r="B15" s="61" t="s">
        <v>151</v>
      </c>
      <c r="C15" s="68">
        <v>-30</v>
      </c>
      <c r="D15" s="62">
        <v>86</v>
      </c>
      <c r="E15" s="52"/>
      <c r="F15" s="52"/>
    </row>
    <row r="16" spans="1:6" ht="15.75" thickBot="1" x14ac:dyDescent="0.3">
      <c r="A16" s="54" t="s">
        <v>8</v>
      </c>
      <c r="B16" s="55" t="s">
        <v>134</v>
      </c>
      <c r="C16" s="55">
        <v>61</v>
      </c>
      <c r="D16" s="56">
        <v>61</v>
      </c>
      <c r="E16" s="52"/>
      <c r="F16" s="52"/>
    </row>
    <row r="17" spans="1:6" x14ac:dyDescent="0.25">
      <c r="A17" s="57" t="s">
        <v>70</v>
      </c>
      <c r="B17" s="58" t="s">
        <v>132</v>
      </c>
      <c r="C17" s="58">
        <v>55</v>
      </c>
      <c r="D17" s="59"/>
      <c r="E17" s="52"/>
      <c r="F17" s="52"/>
    </row>
    <row r="18" spans="1:6" ht="15.75" thickBot="1" x14ac:dyDescent="0.3">
      <c r="A18" s="69" t="s">
        <v>70</v>
      </c>
      <c r="B18" s="70" t="s">
        <v>152</v>
      </c>
      <c r="C18" s="70">
        <v>-20</v>
      </c>
      <c r="D18" s="71">
        <v>35</v>
      </c>
      <c r="E18" s="52"/>
      <c r="F18" s="52"/>
    </row>
    <row r="19" spans="1:6" x14ac:dyDescent="0.25">
      <c r="A19" s="57" t="s">
        <v>130</v>
      </c>
      <c r="B19" s="58" t="s">
        <v>134</v>
      </c>
      <c r="C19" s="58">
        <v>61</v>
      </c>
      <c r="D19" s="59"/>
      <c r="E19" s="52"/>
      <c r="F19" s="52"/>
    </row>
    <row r="20" spans="1:6" x14ac:dyDescent="0.25">
      <c r="A20" s="65" t="s">
        <v>153</v>
      </c>
      <c r="B20" s="4" t="s">
        <v>132</v>
      </c>
      <c r="C20" s="4">
        <v>55</v>
      </c>
      <c r="D20" s="66"/>
      <c r="E20" s="52"/>
      <c r="F20" s="52"/>
    </row>
    <row r="21" spans="1:6" ht="15.75" thickBot="1" x14ac:dyDescent="0.3">
      <c r="A21" s="60" t="s">
        <v>130</v>
      </c>
      <c r="B21" s="61" t="s">
        <v>151</v>
      </c>
      <c r="C21" s="61">
        <v>-30</v>
      </c>
      <c r="D21" s="62">
        <v>86</v>
      </c>
      <c r="E21" s="52"/>
      <c r="F21" s="52"/>
    </row>
    <row r="22" spans="1:6" ht="15.75" thickBot="1" x14ac:dyDescent="0.3">
      <c r="A22" s="54" t="s">
        <v>26</v>
      </c>
      <c r="B22" s="55" t="s">
        <v>134</v>
      </c>
      <c r="C22" s="55">
        <v>61</v>
      </c>
      <c r="D22" s="56">
        <v>61</v>
      </c>
      <c r="E22" s="52"/>
      <c r="F22" s="52"/>
    </row>
    <row r="23" spans="1:6" x14ac:dyDescent="0.25">
      <c r="A23" s="57" t="s">
        <v>43</v>
      </c>
      <c r="B23" s="58" t="s">
        <v>132</v>
      </c>
      <c r="C23" s="58">
        <v>55</v>
      </c>
      <c r="D23" s="59"/>
      <c r="E23" s="52"/>
      <c r="F23" s="52"/>
    </row>
    <row r="24" spans="1:6" x14ac:dyDescent="0.25">
      <c r="A24" s="65" t="s">
        <v>43</v>
      </c>
      <c r="B24" s="4" t="s">
        <v>134</v>
      </c>
      <c r="C24" s="4">
        <v>61</v>
      </c>
      <c r="D24" s="66"/>
      <c r="E24" s="52"/>
      <c r="F24" s="52"/>
    </row>
    <row r="25" spans="1:6" ht="15.75" thickBot="1" x14ac:dyDescent="0.3">
      <c r="A25" s="60" t="s">
        <v>43</v>
      </c>
      <c r="B25" s="61" t="s">
        <v>151</v>
      </c>
      <c r="C25" s="61">
        <v>-30</v>
      </c>
      <c r="D25" s="62">
        <v>86</v>
      </c>
      <c r="E25" s="52"/>
      <c r="F25" s="52"/>
    </row>
    <row r="26" spans="1:6" ht="15.75" thickBot="1" x14ac:dyDescent="0.3">
      <c r="A26" s="54" t="s">
        <v>45</v>
      </c>
      <c r="B26" s="55" t="s">
        <v>134</v>
      </c>
      <c r="C26" s="55">
        <v>61</v>
      </c>
      <c r="D26" s="56">
        <v>61</v>
      </c>
      <c r="E26" s="52"/>
      <c r="F26" s="52"/>
    </row>
    <row r="27" spans="1:6" x14ac:dyDescent="0.25">
      <c r="A27" s="52"/>
      <c r="B27" s="52"/>
      <c r="C27" s="52"/>
      <c r="D27" s="52"/>
      <c r="E27" s="52"/>
    </row>
    <row r="28" spans="1:6" x14ac:dyDescent="0.25">
      <c r="A28" s="52"/>
      <c r="B28" s="52"/>
      <c r="C28" s="52"/>
      <c r="D28" s="52"/>
      <c r="E28" s="52"/>
    </row>
    <row r="29" spans="1:6" ht="18.75" x14ac:dyDescent="0.3">
      <c r="A29" s="72" t="s">
        <v>154</v>
      </c>
    </row>
    <row r="30" spans="1:6" x14ac:dyDescent="0.25">
      <c r="A30" s="52"/>
      <c r="B30" s="52"/>
      <c r="C30" s="52"/>
      <c r="D30" s="52"/>
      <c r="E30" s="52"/>
    </row>
    <row r="31" spans="1:6" ht="15.75" thickBot="1" x14ac:dyDescent="0.3">
      <c r="A31" s="53" t="s">
        <v>155</v>
      </c>
      <c r="B31" s="52"/>
      <c r="C31" s="52" t="s">
        <v>146</v>
      </c>
      <c r="D31" s="52" t="s">
        <v>147</v>
      </c>
      <c r="E31" s="52"/>
    </row>
    <row r="32" spans="1:6" x14ac:dyDescent="0.25">
      <c r="A32" s="57" t="s">
        <v>133</v>
      </c>
      <c r="B32" s="58" t="s">
        <v>132</v>
      </c>
      <c r="C32" s="58">
        <v>55</v>
      </c>
      <c r="D32" s="59"/>
      <c r="E32" s="52"/>
      <c r="F32" s="52"/>
    </row>
    <row r="33" spans="1:6" ht="15.75" thickBot="1" x14ac:dyDescent="0.3">
      <c r="A33" s="60" t="s">
        <v>133</v>
      </c>
      <c r="B33" s="61" t="s">
        <v>134</v>
      </c>
      <c r="C33" s="61">
        <v>61</v>
      </c>
      <c r="D33" s="62">
        <v>116</v>
      </c>
      <c r="E33" s="52"/>
      <c r="F33" s="52"/>
    </row>
    <row r="34" spans="1:6" x14ac:dyDescent="0.25">
      <c r="A34" s="57" t="s">
        <v>2</v>
      </c>
      <c r="B34" s="58" t="s">
        <v>134</v>
      </c>
      <c r="C34" s="58">
        <v>1</v>
      </c>
      <c r="D34" s="59"/>
      <c r="E34" s="52"/>
      <c r="F34" s="52"/>
    </row>
    <row r="35" spans="1:6" ht="15.75" thickBot="1" x14ac:dyDescent="0.3">
      <c r="A35" s="60" t="s">
        <v>2</v>
      </c>
      <c r="B35" s="61" t="s">
        <v>156</v>
      </c>
      <c r="C35" s="61">
        <v>143</v>
      </c>
      <c r="D35" s="62">
        <v>144</v>
      </c>
      <c r="E35" s="52"/>
      <c r="F35" s="52"/>
    </row>
    <row r="36" spans="1:6" x14ac:dyDescent="0.25">
      <c r="A36" s="57" t="s">
        <v>69</v>
      </c>
      <c r="B36" s="58" t="s">
        <v>156</v>
      </c>
      <c r="C36" s="58">
        <v>143</v>
      </c>
      <c r="D36" s="59"/>
      <c r="E36" s="52"/>
      <c r="F36" s="52"/>
    </row>
    <row r="37" spans="1:6" x14ac:dyDescent="0.25">
      <c r="A37" s="65" t="s">
        <v>69</v>
      </c>
      <c r="B37" s="4" t="s">
        <v>129</v>
      </c>
      <c r="C37" s="4">
        <v>10</v>
      </c>
      <c r="D37" s="66"/>
      <c r="E37" s="52"/>
      <c r="F37" s="52"/>
    </row>
    <row r="38" spans="1:6" ht="15.75" thickBot="1" x14ac:dyDescent="0.3">
      <c r="A38" s="60" t="s">
        <v>69</v>
      </c>
      <c r="B38" s="61" t="s">
        <v>157</v>
      </c>
      <c r="C38" s="61">
        <v>110</v>
      </c>
      <c r="D38" s="62">
        <v>263</v>
      </c>
      <c r="E38" s="52"/>
      <c r="F38" s="52"/>
    </row>
    <row r="39" spans="1:6" x14ac:dyDescent="0.25">
      <c r="A39" s="57" t="s">
        <v>73</v>
      </c>
      <c r="B39" s="58" t="s">
        <v>158</v>
      </c>
      <c r="C39" s="58">
        <f>4*55</f>
        <v>220</v>
      </c>
      <c r="D39" s="59"/>
      <c r="E39" s="52"/>
      <c r="F39" s="52"/>
    </row>
    <row r="40" spans="1:6" x14ac:dyDescent="0.25">
      <c r="A40" s="65" t="s">
        <v>73</v>
      </c>
      <c r="B40" s="4" t="s">
        <v>126</v>
      </c>
      <c r="C40" s="4">
        <v>30</v>
      </c>
      <c r="D40" s="66"/>
      <c r="E40" s="52"/>
      <c r="F40" s="52"/>
    </row>
    <row r="41" spans="1:6" x14ac:dyDescent="0.25">
      <c r="A41" s="65" t="s">
        <v>159</v>
      </c>
      <c r="B41" s="4" t="s">
        <v>160</v>
      </c>
      <c r="C41" s="4">
        <f>80+50+90+90+50</f>
        <v>360</v>
      </c>
      <c r="D41" s="66"/>
      <c r="E41" s="52"/>
      <c r="F41" s="52"/>
    </row>
    <row r="42" spans="1:6" x14ac:dyDescent="0.25">
      <c r="A42" s="65" t="s">
        <v>159</v>
      </c>
      <c r="B42" s="4" t="s">
        <v>161</v>
      </c>
      <c r="C42" s="4">
        <v>35</v>
      </c>
      <c r="D42" s="66"/>
      <c r="E42" s="52"/>
      <c r="F42" s="52"/>
    </row>
    <row r="43" spans="1:6" x14ac:dyDescent="0.25">
      <c r="A43" s="65" t="s">
        <v>36</v>
      </c>
      <c r="B43" s="4" t="s">
        <v>162</v>
      </c>
      <c r="C43" s="4">
        <v>550</v>
      </c>
      <c r="D43" s="66"/>
      <c r="E43" s="52"/>
      <c r="F43" s="52"/>
    </row>
    <row r="44" spans="1:6" x14ac:dyDescent="0.25">
      <c r="A44" s="65" t="s">
        <v>36</v>
      </c>
      <c r="B44" s="4" t="s">
        <v>163</v>
      </c>
      <c r="C44" s="4">
        <f>80+50+90+90+50+90+60+50+50</f>
        <v>610</v>
      </c>
      <c r="D44" s="66"/>
      <c r="E44" s="52"/>
      <c r="F44" s="52"/>
    </row>
    <row r="45" spans="1:6" x14ac:dyDescent="0.25">
      <c r="A45" s="65" t="s">
        <v>36</v>
      </c>
      <c r="B45" s="4" t="s">
        <v>164</v>
      </c>
      <c r="C45" s="4">
        <v>42</v>
      </c>
      <c r="D45" s="66"/>
      <c r="E45" s="52"/>
      <c r="F45" s="52"/>
    </row>
    <row r="46" spans="1:6" ht="15.75" thickBot="1" x14ac:dyDescent="0.3">
      <c r="A46" s="60" t="s">
        <v>36</v>
      </c>
      <c r="B46" s="61" t="s">
        <v>161</v>
      </c>
      <c r="C46" s="61">
        <v>35</v>
      </c>
      <c r="D46" s="62">
        <v>1882</v>
      </c>
      <c r="E46" s="52"/>
      <c r="F46" s="52"/>
    </row>
    <row r="47" spans="1:6" x14ac:dyDescent="0.25">
      <c r="A47" s="57" t="s">
        <v>65</v>
      </c>
      <c r="B47" s="58" t="s">
        <v>165</v>
      </c>
      <c r="C47" s="58">
        <f>3*55</f>
        <v>165</v>
      </c>
      <c r="D47" s="59"/>
      <c r="E47" s="52"/>
      <c r="F47" s="52"/>
    </row>
    <row r="48" spans="1:6" ht="15.75" thickBot="1" x14ac:dyDescent="0.3">
      <c r="A48" s="73" t="s">
        <v>127</v>
      </c>
      <c r="B48" s="61" t="s">
        <v>166</v>
      </c>
      <c r="C48" s="74">
        <v>-10</v>
      </c>
      <c r="D48" s="62">
        <v>155</v>
      </c>
      <c r="E48" s="52"/>
      <c r="F48" s="52"/>
    </row>
    <row r="49" spans="1:6" x14ac:dyDescent="0.25">
      <c r="A49" s="57" t="s">
        <v>12</v>
      </c>
      <c r="B49" s="58" t="s">
        <v>132</v>
      </c>
      <c r="C49" s="58">
        <v>55</v>
      </c>
      <c r="D49" s="59"/>
      <c r="E49" s="52"/>
      <c r="F49" s="52"/>
    </row>
    <row r="50" spans="1:6" ht="15.75" thickBot="1" x14ac:dyDescent="0.3">
      <c r="A50" s="60" t="s">
        <v>12</v>
      </c>
      <c r="B50" s="61" t="s">
        <v>134</v>
      </c>
      <c r="C50" s="61">
        <v>61</v>
      </c>
      <c r="D50" s="62">
        <v>116</v>
      </c>
      <c r="E50" s="52"/>
      <c r="F50" s="52"/>
    </row>
    <row r="51" spans="1:6" x14ac:dyDescent="0.25">
      <c r="A51" s="57" t="s">
        <v>135</v>
      </c>
      <c r="B51" s="58" t="s">
        <v>134</v>
      </c>
      <c r="C51" s="58">
        <v>61</v>
      </c>
      <c r="D51" s="59"/>
      <c r="E51" s="52"/>
      <c r="F51" s="52"/>
    </row>
    <row r="52" spans="1:6" ht="15.75" thickBot="1" x14ac:dyDescent="0.3">
      <c r="A52" s="69" t="s">
        <v>135</v>
      </c>
      <c r="B52" s="70" t="s">
        <v>156</v>
      </c>
      <c r="C52" s="70">
        <v>143</v>
      </c>
      <c r="D52" s="71">
        <v>204</v>
      </c>
      <c r="E52" s="52"/>
      <c r="F52" s="52"/>
    </row>
    <row r="53" spans="1:6" x14ac:dyDescent="0.25">
      <c r="A53" s="57" t="s">
        <v>64</v>
      </c>
      <c r="B53" s="58" t="s">
        <v>134</v>
      </c>
      <c r="C53" s="58">
        <v>1</v>
      </c>
      <c r="D53" s="59"/>
      <c r="E53" s="52"/>
      <c r="F53" s="52"/>
    </row>
    <row r="54" spans="1:6" ht="15.75" thickBot="1" x14ac:dyDescent="0.3">
      <c r="A54" s="69" t="s">
        <v>64</v>
      </c>
      <c r="B54" s="70" t="s">
        <v>156</v>
      </c>
      <c r="C54" s="70">
        <v>143</v>
      </c>
      <c r="D54" s="71">
        <v>144</v>
      </c>
      <c r="E54" s="52"/>
      <c r="F54" s="52"/>
    </row>
    <row r="55" spans="1:6" x14ac:dyDescent="0.25">
      <c r="A55" s="57" t="s">
        <v>14</v>
      </c>
      <c r="B55" s="58" t="s">
        <v>132</v>
      </c>
      <c r="C55" s="58">
        <v>55</v>
      </c>
      <c r="D55" s="59"/>
      <c r="E55" s="52"/>
      <c r="F55" s="52"/>
    </row>
    <row r="56" spans="1:6" x14ac:dyDescent="0.25">
      <c r="A56" s="65" t="s">
        <v>14</v>
      </c>
      <c r="B56" s="4" t="s">
        <v>134</v>
      </c>
      <c r="C56" s="4">
        <v>61</v>
      </c>
      <c r="D56" s="66"/>
      <c r="E56" s="52"/>
      <c r="F56" s="52"/>
    </row>
    <row r="57" spans="1:6" ht="15.75" thickBot="1" x14ac:dyDescent="0.3">
      <c r="A57" s="60" t="s">
        <v>3</v>
      </c>
      <c r="B57" s="61" t="s">
        <v>134</v>
      </c>
      <c r="C57" s="61">
        <v>61</v>
      </c>
      <c r="D57" s="62">
        <v>177</v>
      </c>
      <c r="E57" s="52"/>
      <c r="F57" s="52"/>
    </row>
    <row r="58" spans="1:6" x14ac:dyDescent="0.25">
      <c r="A58" s="57" t="s">
        <v>17</v>
      </c>
      <c r="B58" s="58" t="s">
        <v>134</v>
      </c>
      <c r="C58" s="58">
        <v>61</v>
      </c>
      <c r="D58" s="59"/>
      <c r="E58" s="52"/>
      <c r="F58" s="52"/>
    </row>
    <row r="59" spans="1:6" ht="15.75" thickBot="1" x14ac:dyDescent="0.3">
      <c r="A59" s="69" t="s">
        <v>17</v>
      </c>
      <c r="B59" s="70" t="s">
        <v>156</v>
      </c>
      <c r="C59" s="70">
        <v>143</v>
      </c>
      <c r="D59" s="71">
        <v>204</v>
      </c>
      <c r="E59" s="52"/>
      <c r="F59" s="52"/>
    </row>
    <row r="60" spans="1:6" x14ac:dyDescent="0.25">
      <c r="A60" s="57" t="s">
        <v>40</v>
      </c>
      <c r="B60" s="58" t="s">
        <v>134</v>
      </c>
      <c r="C60" s="58">
        <v>1</v>
      </c>
      <c r="D60" s="59"/>
      <c r="E60" s="52"/>
      <c r="F60" s="52"/>
    </row>
    <row r="61" spans="1:6" x14ac:dyDescent="0.25">
      <c r="A61" s="65" t="s">
        <v>40</v>
      </c>
      <c r="B61" s="4" t="s">
        <v>167</v>
      </c>
      <c r="C61" s="4">
        <f>-5*55</f>
        <v>-275</v>
      </c>
      <c r="D61" s="75"/>
      <c r="E61" s="52"/>
      <c r="F61" s="52"/>
    </row>
    <row r="62" spans="1:6" ht="15.75" thickBot="1" x14ac:dyDescent="0.3">
      <c r="A62" s="60" t="s">
        <v>40</v>
      </c>
      <c r="B62" s="70" t="s">
        <v>156</v>
      </c>
      <c r="C62" s="61">
        <v>143</v>
      </c>
      <c r="D62" s="62">
        <v>-131</v>
      </c>
      <c r="E62" s="52"/>
      <c r="F62" s="52"/>
    </row>
    <row r="63" spans="1:6" x14ac:dyDescent="0.25">
      <c r="A63" s="57" t="s">
        <v>71</v>
      </c>
      <c r="B63" s="58" t="s">
        <v>168</v>
      </c>
      <c r="C63" s="58">
        <f>5*55</f>
        <v>275</v>
      </c>
      <c r="D63" s="59"/>
      <c r="E63" s="52"/>
      <c r="F63" s="52"/>
    </row>
    <row r="64" spans="1:6" x14ac:dyDescent="0.25">
      <c r="A64" s="65" t="s">
        <v>71</v>
      </c>
      <c r="B64" s="4" t="s">
        <v>169</v>
      </c>
      <c r="C64" s="4">
        <f>610-80+61</f>
        <v>591</v>
      </c>
      <c r="D64" s="66"/>
      <c r="E64" s="52"/>
      <c r="F64" s="52"/>
    </row>
    <row r="65" spans="1:6" ht="15.75" thickBot="1" x14ac:dyDescent="0.3">
      <c r="A65" s="60" t="s">
        <v>71</v>
      </c>
      <c r="B65" s="61" t="s">
        <v>166</v>
      </c>
      <c r="C65" s="61">
        <v>-10</v>
      </c>
      <c r="D65" s="62">
        <v>856</v>
      </c>
      <c r="E65" s="52"/>
      <c r="F65" s="52"/>
    </row>
    <row r="66" spans="1:6" x14ac:dyDescent="0.25">
      <c r="A66" s="57" t="s">
        <v>72</v>
      </c>
      <c r="B66" s="58" t="s">
        <v>168</v>
      </c>
      <c r="C66" s="58">
        <v>275</v>
      </c>
      <c r="D66" s="59"/>
      <c r="E66" s="52"/>
      <c r="F66" s="52"/>
    </row>
    <row r="67" spans="1:6" x14ac:dyDescent="0.25">
      <c r="A67" s="65" t="s">
        <v>72</v>
      </c>
      <c r="B67" s="4" t="s">
        <v>163</v>
      </c>
      <c r="C67" s="4">
        <v>610</v>
      </c>
      <c r="D67" s="66"/>
      <c r="E67" s="52"/>
      <c r="F67" s="52"/>
    </row>
    <row r="68" spans="1:6" x14ac:dyDescent="0.25">
      <c r="A68" s="65" t="s">
        <v>72</v>
      </c>
      <c r="B68" s="4" t="s">
        <v>164</v>
      </c>
      <c r="C68" s="4">
        <v>42</v>
      </c>
      <c r="D68" s="66"/>
      <c r="E68" s="52"/>
      <c r="F68" s="52"/>
    </row>
    <row r="69" spans="1:6" ht="15.75" thickBot="1" x14ac:dyDescent="0.3">
      <c r="A69" s="60" t="s">
        <v>72</v>
      </c>
      <c r="B69" s="61" t="s">
        <v>128</v>
      </c>
      <c r="C69" s="61">
        <v>20</v>
      </c>
      <c r="D69" s="62">
        <v>947</v>
      </c>
      <c r="E69" s="52"/>
      <c r="F69" s="52"/>
    </row>
    <row r="70" spans="1:6" x14ac:dyDescent="0.25">
      <c r="A70" s="57" t="s">
        <v>136</v>
      </c>
      <c r="B70" s="58" t="s">
        <v>134</v>
      </c>
      <c r="C70" s="58">
        <v>61</v>
      </c>
      <c r="D70" s="59"/>
      <c r="E70" s="52"/>
      <c r="F70" s="52"/>
    </row>
    <row r="71" spans="1:6" ht="15.75" thickBot="1" x14ac:dyDescent="0.3">
      <c r="A71" s="69" t="s">
        <v>136</v>
      </c>
      <c r="B71" s="61" t="s">
        <v>156</v>
      </c>
      <c r="C71" s="61">
        <v>143</v>
      </c>
      <c r="D71" s="62">
        <v>204</v>
      </c>
      <c r="E71" s="52"/>
      <c r="F71" s="52"/>
    </row>
    <row r="72" spans="1:6" x14ac:dyDescent="0.25">
      <c r="A72" s="57" t="s">
        <v>25</v>
      </c>
      <c r="B72" s="58" t="s">
        <v>134</v>
      </c>
      <c r="C72" s="58">
        <v>61</v>
      </c>
      <c r="D72" s="59"/>
      <c r="E72" s="52"/>
      <c r="F72" s="52"/>
    </row>
    <row r="73" spans="1:6" x14ac:dyDescent="0.25">
      <c r="A73" s="65" t="s">
        <v>25</v>
      </c>
      <c r="B73" s="4" t="s">
        <v>156</v>
      </c>
      <c r="C73" s="4">
        <v>143</v>
      </c>
      <c r="D73" s="66"/>
      <c r="E73" s="52"/>
      <c r="F73" s="52"/>
    </row>
    <row r="74" spans="1:6" ht="15.75" thickBot="1" x14ac:dyDescent="0.3">
      <c r="A74" s="60" t="s">
        <v>137</v>
      </c>
      <c r="B74" s="61" t="s">
        <v>134</v>
      </c>
      <c r="C74" s="61">
        <v>61</v>
      </c>
      <c r="D74" s="62">
        <v>265</v>
      </c>
      <c r="E74" s="52"/>
      <c r="F74" s="52"/>
    </row>
    <row r="75" spans="1:6" x14ac:dyDescent="0.25">
      <c r="A75" s="57" t="s">
        <v>42</v>
      </c>
      <c r="B75" s="58" t="s">
        <v>132</v>
      </c>
      <c r="C75" s="58">
        <v>55</v>
      </c>
      <c r="D75" s="59"/>
      <c r="E75" s="52"/>
      <c r="F75" s="52"/>
    </row>
    <row r="76" spans="1:6" x14ac:dyDescent="0.25">
      <c r="A76" s="65" t="s">
        <v>42</v>
      </c>
      <c r="B76" s="4" t="s">
        <v>134</v>
      </c>
      <c r="C76" s="4">
        <v>61</v>
      </c>
      <c r="D76" s="66"/>
      <c r="E76" s="52"/>
      <c r="F76" s="52"/>
    </row>
    <row r="77" spans="1:6" ht="15.75" thickBot="1" x14ac:dyDescent="0.3">
      <c r="A77" s="60" t="s">
        <v>42</v>
      </c>
      <c r="B77" s="61" t="s">
        <v>156</v>
      </c>
      <c r="C77" s="61">
        <v>143</v>
      </c>
      <c r="D77" s="62">
        <v>259</v>
      </c>
      <c r="E77" s="52"/>
      <c r="F77" s="52"/>
    </row>
    <row r="78" spans="1:6" x14ac:dyDescent="0.25">
      <c r="A78" s="57" t="s">
        <v>138</v>
      </c>
      <c r="B78" s="58" t="s">
        <v>134</v>
      </c>
      <c r="C78" s="58">
        <v>61</v>
      </c>
      <c r="D78" s="59"/>
      <c r="E78" s="52"/>
      <c r="F78" s="52"/>
    </row>
    <row r="79" spans="1:6" ht="15.75" thickBot="1" x14ac:dyDescent="0.3">
      <c r="A79" s="69" t="s">
        <v>138</v>
      </c>
      <c r="B79" s="61" t="s">
        <v>156</v>
      </c>
      <c r="C79" s="61">
        <v>143</v>
      </c>
      <c r="D79" s="71">
        <v>204</v>
      </c>
      <c r="E79" s="52"/>
      <c r="F79" s="52"/>
    </row>
    <row r="80" spans="1:6" x14ac:dyDescent="0.25">
      <c r="A80" s="57" t="s">
        <v>76</v>
      </c>
      <c r="B80" s="58" t="s">
        <v>132</v>
      </c>
      <c r="C80" s="58">
        <v>55</v>
      </c>
      <c r="D80" s="59"/>
      <c r="E80" s="52"/>
      <c r="F80" s="52"/>
    </row>
    <row r="81" spans="1:6" x14ac:dyDescent="0.25">
      <c r="A81" s="65" t="s">
        <v>76</v>
      </c>
      <c r="B81" s="4" t="s">
        <v>134</v>
      </c>
      <c r="C81" s="4">
        <v>61</v>
      </c>
      <c r="D81" s="66"/>
      <c r="E81" s="52"/>
      <c r="F81" s="52"/>
    </row>
    <row r="82" spans="1:6" ht="15.75" thickBot="1" x14ac:dyDescent="0.3">
      <c r="A82" s="60" t="s">
        <v>76</v>
      </c>
      <c r="B82" s="61" t="s">
        <v>156</v>
      </c>
      <c r="C82" s="61">
        <v>143</v>
      </c>
      <c r="D82" s="62">
        <v>259</v>
      </c>
      <c r="E82" s="52"/>
      <c r="F82" s="52"/>
    </row>
    <row r="83" spans="1:6" x14ac:dyDescent="0.25">
      <c r="A83" s="57" t="s">
        <v>46</v>
      </c>
      <c r="B83" s="58" t="s">
        <v>165</v>
      </c>
      <c r="C83" s="58">
        <v>165</v>
      </c>
      <c r="D83" s="59"/>
      <c r="E83" s="52"/>
      <c r="F83" s="52"/>
    </row>
    <row r="84" spans="1:6" x14ac:dyDescent="0.25">
      <c r="A84" s="65" t="s">
        <v>46</v>
      </c>
      <c r="B84" s="4" t="s">
        <v>134</v>
      </c>
      <c r="C84" s="4">
        <v>61</v>
      </c>
      <c r="D84" s="66"/>
      <c r="E84" s="52"/>
      <c r="F84" s="52"/>
    </row>
    <row r="85" spans="1:6" ht="15.75" thickBot="1" x14ac:dyDescent="0.3">
      <c r="A85" s="60" t="s">
        <v>46</v>
      </c>
      <c r="B85" s="61" t="s">
        <v>156</v>
      </c>
      <c r="C85" s="61">
        <v>143</v>
      </c>
      <c r="D85" s="62">
        <v>369</v>
      </c>
      <c r="E85" s="52"/>
      <c r="F85" s="52"/>
    </row>
    <row r="86" spans="1:6" x14ac:dyDescent="0.25">
      <c r="A86" s="57" t="s">
        <v>31</v>
      </c>
      <c r="B86" s="58" t="s">
        <v>157</v>
      </c>
      <c r="C86" s="58">
        <v>110</v>
      </c>
      <c r="D86" s="59"/>
      <c r="E86" s="52"/>
      <c r="F86" s="52"/>
    </row>
    <row r="87" spans="1:6" x14ac:dyDescent="0.25">
      <c r="A87" s="65" t="s">
        <v>31</v>
      </c>
      <c r="B87" s="4" t="s">
        <v>134</v>
      </c>
      <c r="C87" s="4">
        <v>61</v>
      </c>
      <c r="D87" s="66"/>
      <c r="E87" s="52"/>
      <c r="F87" s="52"/>
    </row>
    <row r="88" spans="1:6" ht="15.75" thickBot="1" x14ac:dyDescent="0.3">
      <c r="A88" s="60" t="s">
        <v>31</v>
      </c>
      <c r="B88" s="61" t="s">
        <v>156</v>
      </c>
      <c r="C88" s="61">
        <v>143</v>
      </c>
      <c r="D88" s="62">
        <v>314</v>
      </c>
      <c r="E88" s="52"/>
      <c r="F88" s="52"/>
    </row>
    <row r="89" spans="1:6" ht="15.75" thickBot="1" x14ac:dyDescent="0.3">
      <c r="A89" s="54" t="s">
        <v>170</v>
      </c>
      <c r="B89" s="55" t="s">
        <v>171</v>
      </c>
      <c r="C89" s="55">
        <f>3*55</f>
        <v>165</v>
      </c>
      <c r="D89" s="56">
        <v>-165</v>
      </c>
      <c r="E89" s="52"/>
      <c r="F89" s="52"/>
    </row>
    <row r="90" spans="1:6" x14ac:dyDescent="0.25">
      <c r="A90" s="53"/>
      <c r="B90" s="52"/>
      <c r="C90" s="52"/>
      <c r="D90" s="52"/>
      <c r="E90" s="52"/>
      <c r="F90" s="52"/>
    </row>
    <row r="91" spans="1:6" x14ac:dyDescent="0.25">
      <c r="A91" s="52"/>
      <c r="B91" s="52"/>
      <c r="C91" s="52"/>
      <c r="D91" s="52"/>
      <c r="E91" s="52"/>
      <c r="F91" s="5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2014</vt:lpstr>
      <vt:lpstr>Spec. Midtvestcup</vt:lpstr>
      <vt:lpstr>Aalborg Cup</vt:lpstr>
      <vt:lpstr>'2014'!Udskriftstitler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Andersen</dc:creator>
  <cp:lastModifiedBy>Morten</cp:lastModifiedBy>
  <cp:lastPrinted>2014-05-29T05:44:15Z</cp:lastPrinted>
  <dcterms:created xsi:type="dcterms:W3CDTF">2014-03-09T15:16:48Z</dcterms:created>
  <dcterms:modified xsi:type="dcterms:W3CDTF">2014-11-30T12:28:40Z</dcterms:modified>
</cp:coreProperties>
</file>